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21 BOD Meetings\MLS Stats\"/>
    </mc:Choice>
  </mc:AlternateContent>
  <xr:revisionPtr revIDLastSave="0" documentId="8_{8B78B2E3-F608-4CC2-9EC3-1487368A4F48}" xr6:coauthVersionLast="47" xr6:coauthVersionMax="47" xr10:uidLastSave="{00000000-0000-0000-0000-000000000000}"/>
  <bookViews>
    <workbookView xWindow="21405" yWindow="-2040" windowWidth="18525" windowHeight="11505" tabRatio="829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K49" i="1"/>
  <c r="F49" i="1"/>
  <c r="E49" i="1"/>
  <c r="Y49" i="1"/>
  <c r="X49" i="1"/>
  <c r="S49" i="1"/>
  <c r="R49" i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11" i="1"/>
  <c r="K11" i="1"/>
  <c r="F11" i="1"/>
  <c r="E11" i="1"/>
  <c r="L29" i="1"/>
  <c r="K29" i="1"/>
  <c r="F29" i="1"/>
  <c r="E2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N1" i="1"/>
  <c r="Y8" i="1"/>
  <c r="X8" i="1"/>
  <c r="S8" i="1"/>
  <c r="R8" i="1"/>
  <c r="L8" i="1"/>
  <c r="K8" i="1"/>
  <c r="F8" i="1"/>
  <c r="E8" i="1"/>
  <c r="A1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24" i="1"/>
  <c r="K24" i="1"/>
  <c r="F24" i="1"/>
  <c r="E24" i="1"/>
  <c r="L6" i="1"/>
  <c r="K6" i="1"/>
  <c r="F6" i="1"/>
  <c r="E6" i="1"/>
  <c r="E23" i="1"/>
  <c r="F23" i="1"/>
  <c r="K23" i="1"/>
  <c r="L23" i="1"/>
  <c r="Y5" i="1"/>
  <c r="X5" i="1"/>
  <c r="S5" i="1"/>
  <c r="R5" i="1"/>
  <c r="Y23" i="1"/>
  <c r="X23" i="1"/>
  <c r="S23" i="1"/>
  <c r="R23" i="1"/>
  <c r="Y43" i="1"/>
  <c r="X43" i="1"/>
  <c r="S43" i="1"/>
  <c r="R43" i="1"/>
  <c r="Y62" i="1"/>
  <c r="X62" i="1"/>
  <c r="S62" i="1"/>
  <c r="R62" i="1"/>
  <c r="Y81" i="1"/>
  <c r="X81" i="1"/>
  <c r="S81" i="1"/>
  <c r="R81" i="1"/>
  <c r="Y100" i="1"/>
  <c r="X100" i="1"/>
  <c r="S100" i="1"/>
  <c r="R100" i="1"/>
  <c r="Y119" i="1"/>
  <c r="X119" i="1"/>
  <c r="S119" i="1"/>
  <c r="R119" i="1"/>
  <c r="Y138" i="1"/>
  <c r="X138" i="1"/>
  <c r="S138" i="1"/>
  <c r="R138" i="1"/>
  <c r="Y159" i="1"/>
  <c r="X159" i="1"/>
  <c r="S159" i="1"/>
  <c r="R159" i="1"/>
  <c r="Y178" i="1"/>
  <c r="X178" i="1"/>
  <c r="S178" i="1"/>
  <c r="R178" i="1"/>
  <c r="Y197" i="1"/>
  <c r="X197" i="1"/>
  <c r="S197" i="1"/>
  <c r="R197" i="1"/>
  <c r="Y216" i="1"/>
  <c r="X216" i="1"/>
  <c r="S216" i="1"/>
  <c r="R216" i="1"/>
  <c r="Y234" i="1"/>
  <c r="X234" i="1"/>
  <c r="S234" i="1"/>
  <c r="R234" i="1"/>
  <c r="I21" i="4"/>
  <c r="J21" i="4"/>
  <c r="H21" i="4"/>
  <c r="C21" i="4"/>
  <c r="D21" i="4"/>
  <c r="B21" i="4"/>
  <c r="W247" i="1"/>
  <c r="X247" i="1"/>
  <c r="V247" i="1"/>
  <c r="U247" i="1"/>
  <c r="Q247" i="1"/>
  <c r="R247" i="1"/>
  <c r="S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W229" i="1"/>
  <c r="X229" i="1"/>
  <c r="V229" i="1"/>
  <c r="U229" i="1"/>
  <c r="Q229" i="1"/>
  <c r="R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N212" i="1"/>
  <c r="W210" i="1"/>
  <c r="X210" i="1"/>
  <c r="V210" i="1"/>
  <c r="U210" i="1"/>
  <c r="Q210" i="1"/>
  <c r="S210" i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N193" i="1"/>
  <c r="W191" i="1"/>
  <c r="X191" i="1"/>
  <c r="V191" i="1"/>
  <c r="U191" i="1"/>
  <c r="Q191" i="1"/>
  <c r="S191" i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W172" i="1"/>
  <c r="Y172" i="1"/>
  <c r="V172" i="1"/>
  <c r="U172" i="1"/>
  <c r="Q172" i="1"/>
  <c r="S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N155" i="1"/>
  <c r="W151" i="1"/>
  <c r="X151" i="1"/>
  <c r="Y151" i="1"/>
  <c r="V151" i="1"/>
  <c r="U151" i="1"/>
  <c r="Q151" i="1"/>
  <c r="R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W132" i="1"/>
  <c r="X132" i="1"/>
  <c r="V132" i="1"/>
  <c r="U132" i="1"/>
  <c r="Q132" i="1"/>
  <c r="S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N116" i="1"/>
  <c r="W113" i="1"/>
  <c r="X113" i="1"/>
  <c r="V113" i="1"/>
  <c r="U113" i="1"/>
  <c r="Q113" i="1"/>
  <c r="S113" i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W94" i="1"/>
  <c r="Y94" i="1"/>
  <c r="V94" i="1"/>
  <c r="U94" i="1"/>
  <c r="Q94" i="1"/>
  <c r="R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N77" i="1"/>
  <c r="W75" i="1"/>
  <c r="Y75" i="1"/>
  <c r="V75" i="1"/>
  <c r="U75" i="1"/>
  <c r="Q75" i="1"/>
  <c r="S75" i="1"/>
  <c r="R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W56" i="1"/>
  <c r="X56" i="1"/>
  <c r="V56" i="1"/>
  <c r="U56" i="1"/>
  <c r="Q56" i="1"/>
  <c r="S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N40" i="1"/>
  <c r="W36" i="1"/>
  <c r="X36" i="1"/>
  <c r="V36" i="1"/>
  <c r="U36" i="1"/>
  <c r="Q36" i="1"/>
  <c r="R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W18" i="1"/>
  <c r="V18" i="1"/>
  <c r="U18" i="1"/>
  <c r="Q18" i="1"/>
  <c r="S18" i="1"/>
  <c r="R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7" i="1"/>
  <c r="X7" i="1"/>
  <c r="S7" i="1"/>
  <c r="R7" i="1"/>
  <c r="Y6" i="1"/>
  <c r="X6" i="1"/>
  <c r="S6" i="1"/>
  <c r="R6" i="1"/>
  <c r="I40" i="4"/>
  <c r="H40" i="4"/>
  <c r="C40" i="4"/>
  <c r="B40" i="4"/>
  <c r="I247" i="1"/>
  <c r="H247" i="1"/>
  <c r="I229" i="1"/>
  <c r="H229" i="1"/>
  <c r="I210" i="1"/>
  <c r="L210" i="1"/>
  <c r="H210" i="1"/>
  <c r="I191" i="1"/>
  <c r="H191" i="1"/>
  <c r="K191" i="1"/>
  <c r="I172" i="1"/>
  <c r="H172" i="1"/>
  <c r="I151" i="1"/>
  <c r="H151" i="1"/>
  <c r="I132" i="1"/>
  <c r="H132" i="1"/>
  <c r="I113" i="1"/>
  <c r="H113" i="1"/>
  <c r="I94" i="1"/>
  <c r="H94" i="1"/>
  <c r="I75" i="1"/>
  <c r="L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E191" i="1"/>
  <c r="C172" i="1"/>
  <c r="B172" i="1"/>
  <c r="C151" i="1"/>
  <c r="B151" i="1"/>
  <c r="C132" i="1"/>
  <c r="B132" i="1"/>
  <c r="C113" i="1"/>
  <c r="B113" i="1"/>
  <c r="E113" i="1"/>
  <c r="C94" i="1"/>
  <c r="B94" i="1"/>
  <c r="C75" i="1"/>
  <c r="B75" i="1"/>
  <c r="C56" i="1"/>
  <c r="B56" i="1"/>
  <c r="C36" i="1"/>
  <c r="B36" i="1"/>
  <c r="C18" i="1"/>
  <c r="B18" i="1"/>
  <c r="A1" i="9"/>
  <c r="J247" i="1"/>
  <c r="K247" i="1"/>
  <c r="D247" i="1"/>
  <c r="F247" i="1"/>
  <c r="J229" i="1"/>
  <c r="L229" i="1"/>
  <c r="D229" i="1"/>
  <c r="F229" i="1"/>
  <c r="J210" i="1"/>
  <c r="K210" i="1"/>
  <c r="D210" i="1"/>
  <c r="E210" i="1"/>
  <c r="J191" i="1"/>
  <c r="L191" i="1"/>
  <c r="D191" i="1"/>
  <c r="F191" i="1"/>
  <c r="J172" i="1"/>
  <c r="L172" i="1"/>
  <c r="D172" i="1"/>
  <c r="E172" i="1"/>
  <c r="J151" i="1"/>
  <c r="L151" i="1"/>
  <c r="K151" i="1"/>
  <c r="D151" i="1"/>
  <c r="E151" i="1"/>
  <c r="F151" i="1"/>
  <c r="J132" i="1"/>
  <c r="L132" i="1"/>
  <c r="D132" i="1"/>
  <c r="F132" i="1"/>
  <c r="J113" i="1"/>
  <c r="K113" i="1"/>
  <c r="D113" i="1"/>
  <c r="J94" i="1"/>
  <c r="K94" i="1"/>
  <c r="D94" i="1"/>
  <c r="F94" i="1"/>
  <c r="J75" i="1"/>
  <c r="K75" i="1"/>
  <c r="D75" i="1"/>
  <c r="F75" i="1"/>
  <c r="J56" i="1"/>
  <c r="D56" i="1"/>
  <c r="F56" i="1"/>
  <c r="J40" i="4"/>
  <c r="L40" i="4"/>
  <c r="D40" i="4"/>
  <c r="F4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5" i="1"/>
  <c r="K5" i="1"/>
  <c r="F5" i="1"/>
  <c r="E5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E18" i="1"/>
  <c r="F18" i="1"/>
  <c r="J18" i="1"/>
  <c r="K18" i="1"/>
  <c r="D36" i="1"/>
  <c r="F36" i="1"/>
  <c r="E36" i="1"/>
  <c r="J36" i="1"/>
  <c r="K36" i="1"/>
  <c r="A40" i="1"/>
  <c r="A77" i="1"/>
  <c r="A116" i="1"/>
  <c r="A155" i="1"/>
  <c r="A193" i="1"/>
  <c r="A212" i="1"/>
  <c r="X94" i="1"/>
  <c r="Y229" i="1"/>
  <c r="F113" i="1"/>
  <c r="R210" i="1"/>
  <c r="R113" i="1"/>
  <c r="Y247" i="1"/>
  <c r="R132" i="1"/>
  <c r="Y18" i="1"/>
  <c r="F210" i="1"/>
  <c r="Y210" i="1"/>
  <c r="X18" i="1"/>
  <c r="E75" i="1"/>
  <c r="E229" i="1"/>
  <c r="E247" i="1"/>
  <c r="X75" i="1"/>
  <c r="K40" i="4"/>
  <c r="K21" i="4"/>
  <c r="E94" i="1"/>
  <c r="L113" i="1"/>
  <c r="F172" i="1"/>
  <c r="L247" i="1"/>
  <c r="Y191" i="1"/>
  <c r="Y132" i="1"/>
  <c r="Y36" i="1"/>
  <c r="S229" i="1"/>
  <c r="L56" i="1"/>
  <c r="K56" i="1"/>
  <c r="Y56" i="1"/>
  <c r="F21" i="4"/>
  <c r="L21" i="4"/>
  <c r="E40" i="4"/>
  <c r="E21" i="4"/>
  <c r="L18" i="1"/>
  <c r="L36" i="1"/>
  <c r="E56" i="1"/>
  <c r="R56" i="1"/>
  <c r="L94" i="1"/>
  <c r="E132" i="1"/>
  <c r="K132" i="1"/>
  <c r="K172" i="1"/>
  <c r="K229" i="1"/>
  <c r="R191" i="1"/>
  <c r="X172" i="1"/>
  <c r="R172" i="1"/>
  <c r="S151" i="1"/>
  <c r="Y113" i="1"/>
  <c r="S94" i="1"/>
  <c r="S36" i="1"/>
</calcChain>
</file>

<file path=xl/sharedStrings.xml><?xml version="1.0" encoding="utf-8"?>
<sst xmlns="http://schemas.openxmlformats.org/spreadsheetml/2006/main" count="8884" uniqueCount="5170">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</sst>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8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2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9" fillId="3" borderId="4" xfId="1" applyNumberFormat="1" applyFont="1" applyFill="1" applyBorder="1" applyAlignment="1">
      <alignment horizontal="left"/>
    </xf>
    <xf numFmtId="14" fontId="19" fillId="3" borderId="5" xfId="1" applyNumberFormat="1" applyFont="1" applyFill="1" applyBorder="1" applyAlignment="1">
      <alignment horizontal="left"/>
    </xf>
    <xf numFmtId="0" fontId="20" fillId="3" borderId="3" xfId="1" applyFont="1" applyFill="1" applyBorder="1" applyAlignment="1">
      <alignment horizontal="left"/>
    </xf>
    <xf numFmtId="0" fontId="21" fillId="3" borderId="8" xfId="1" applyFont="1" applyFill="1" applyBorder="1" applyAlignment="1">
      <alignment horizontal="left"/>
    </xf>
    <xf numFmtId="0" fontId="21" fillId="3" borderId="2" xfId="1" applyFont="1" applyFill="1" applyBorder="1" applyAlignment="1">
      <alignment horizontal="left"/>
    </xf>
    <xf numFmtId="0" fontId="21" fillId="3" borderId="9" xfId="1" applyFont="1" applyFill="1" applyBorder="1" applyAlignment="1">
      <alignment horizontal="left"/>
    </xf>
    <xf numFmtId="0" fontId="21" fillId="3" borderId="6" xfId="1" applyFont="1" applyFill="1" applyBorder="1"/>
    <xf numFmtId="0" fontId="21" fillId="3" borderId="0" xfId="1" applyFont="1" applyFill="1"/>
    <xf numFmtId="0" fontId="21" fillId="3" borderId="7" xfId="1" applyFont="1" applyFill="1" applyBorder="1"/>
    <xf numFmtId="0" fontId="21" fillId="3" borderId="6" xfId="1" applyFont="1" applyFill="1" applyBorder="1" applyAlignment="1">
      <alignment horizontal="left"/>
    </xf>
    <xf numFmtId="0" fontId="21" fillId="3" borderId="0" xfId="1" applyFont="1" applyFill="1" applyAlignment="1">
      <alignment horizontal="left"/>
    </xf>
    <xf numFmtId="0" fontId="21" fillId="3" borderId="7" xfId="1" applyFont="1" applyFill="1" applyBorder="1" applyAlignment="1">
      <alignment horizontal="left"/>
    </xf>
    <xf numFmtId="14" fontId="21" fillId="3" borderId="6" xfId="1" applyNumberFormat="1" applyFont="1" applyFill="1" applyBorder="1" applyAlignment="1">
      <alignment horizontal="left"/>
    </xf>
    <xf numFmtId="14" fontId="21" fillId="3" borderId="0" xfId="1" applyNumberFormat="1" applyFont="1" applyFill="1" applyAlignment="1">
      <alignment horizontal="left"/>
    </xf>
    <xf numFmtId="14" fontId="21" fillId="3" borderId="7" xfId="1" applyNumberFormat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/>
    </xf>
    <xf numFmtId="0" fontId="21" fillId="3" borderId="4" xfId="1" applyFont="1" applyFill="1" applyBorder="1" applyAlignment="1">
      <alignment horizontal="left"/>
    </xf>
    <xf numFmtId="0" fontId="21" fillId="3" borderId="5" xfId="1" applyFont="1" applyFill="1" applyBorder="1" applyAlignment="1">
      <alignment horizontal="left"/>
    </xf>
    <xf numFmtId="0" fontId="21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2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2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horizontal="right" vertical="center" wrapText="1"/>
    </xf>
    <xf numFmtId="0" fontId="22" fillId="3" borderId="4" xfId="0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right" vertical="center" wrapText="1"/>
    </xf>
    <xf numFmtId="0" fontId="22" fillId="3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right" vertical="center" wrapText="1"/>
    </xf>
    <xf numFmtId="0" fontId="22" fillId="3" borderId="8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22" fillId="3" borderId="11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3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2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 vertical="center" wrapText="1"/>
    </xf>
    <xf numFmtId="0" fontId="23" fillId="3" borderId="7" xfId="0" applyFont="1" applyFill="1" applyBorder="1" applyAlignment="1">
      <alignment horizontal="right" vertical="center" wrapText="1"/>
    </xf>
    <xf numFmtId="164" fontId="3" fillId="0" borderId="0" xfId="4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17" fillId="0" borderId="0" xfId="0" applyFont="1" applyAlignment="1">
      <alignment vertical="center" wrapText="1"/>
    </xf>
    <xf numFmtId="0" fontId="11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</cellXfs>
  <cellStyles count="6">
    <cellStyle name="Neutral" xfId="1" builtinId="28"/>
    <cellStyle name="Normal" xfId="0" builtinId="0"/>
    <cellStyle name="Percent" xfId="2" builtinId="5"/>
    <cellStyle name="Percent 2" xfId="3"/>
    <cellStyle name="Percent 2 2" xfId="4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7"/>
  <sheetViews>
    <sheetView tabSelected="1" zoomScale="92" zoomScaleNormal="92" workbookViewId="0">
      <selection activeCell="A2" sqref="A2"/>
    </sheetView>
  </sheetViews>
  <sheetFormatPr defaultColWidth="8.85546875" defaultRowHeight="12.75" x14ac:dyDescent="0.2"/>
  <cols>
    <col min="1" max="1" width="9.85546875" style="462" bestFit="1" customWidth="1"/>
    <col min="2" max="4" width="7.28515625" style="462" bestFit="1" customWidth="1"/>
    <col min="5" max="6" width="8.140625" style="462" bestFit="1" customWidth="1"/>
    <col min="7" max="7" width="22.28515625" style="462" bestFit="1" customWidth="1"/>
    <col min="8" max="10" width="7.42578125" style="462" bestFit="1" customWidth="1"/>
    <col min="11" max="11" width="8.140625" style="462" bestFit="1" customWidth="1"/>
    <col min="12" max="12" width="8.5703125" style="462" bestFit="1" customWidth="1"/>
    <col min="13" max="13" width="0.140625" style="462" customWidth="1"/>
    <col min="14" max="14" width="9.85546875" style="462" hidden="1" customWidth="1"/>
    <col min="15" max="17" width="7.28515625" style="462" hidden="1" customWidth="1"/>
    <col min="18" max="19" width="8.140625" style="462" hidden="1" customWidth="1"/>
    <col min="20" max="20" width="22.28515625" style="462" hidden="1" customWidth="1"/>
    <col min="21" max="23" width="7.42578125" style="462" hidden="1" customWidth="1"/>
    <col min="24" max="24" width="8.140625" style="462" hidden="1" customWidth="1"/>
    <col min="25" max="25" width="8.5703125" style="462" hidden="1" customWidth="1"/>
    <col min="26" max="26" width="8.140625" style="462" customWidth="1"/>
    <col min="27" max="16384" width="8.85546875" style="462"/>
  </cols>
  <sheetData>
    <row r="1" spans="1:31" ht="12.75" customHeight="1" x14ac:dyDescent="0.2">
      <c r="A1" s="461">
        <f ca="1">TODAY()</f>
        <v>44419</v>
      </c>
      <c r="G1" s="463" t="s">
        <v>97</v>
      </c>
      <c r="H1" s="464"/>
      <c r="I1" s="464"/>
      <c r="J1" s="464"/>
      <c r="N1" s="461">
        <f ca="1">TODAY()</f>
        <v>44419</v>
      </c>
      <c r="T1" s="463" t="s">
        <v>97</v>
      </c>
      <c r="U1" s="464"/>
      <c r="V1" s="464"/>
      <c r="W1" s="464"/>
    </row>
    <row r="2" spans="1:31" ht="12.75" customHeight="1" x14ac:dyDescent="0.2">
      <c r="G2" s="465" t="s">
        <v>2</v>
      </c>
      <c r="T2" s="465" t="s">
        <v>2</v>
      </c>
    </row>
    <row r="3" spans="1:31" ht="12.75" customHeight="1" x14ac:dyDescent="0.2"/>
    <row r="4" spans="1:31" ht="12.75" customHeight="1" x14ac:dyDescent="0.2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31" ht="12.75" customHeight="1" x14ac:dyDescent="0.2">
      <c r="A5" s="466" t="s">
        <v>98</v>
      </c>
      <c r="B5" s="462">
        <v>2056</v>
      </c>
      <c r="C5" s="462">
        <v>1963</v>
      </c>
      <c r="D5" s="462">
        <v>1711</v>
      </c>
      <c r="E5" s="467">
        <f t="shared" ref="E5:E11" si="0">(+D5-B5)/B5</f>
        <v>-0.16780155642023345</v>
      </c>
      <c r="F5" s="467">
        <f t="shared" ref="F5:F11" si="1">(+D5-C5)/C5</f>
        <v>-0.12837493632195618</v>
      </c>
      <c r="H5" s="462">
        <v>1077</v>
      </c>
      <c r="I5" s="462">
        <v>1174</v>
      </c>
      <c r="J5" s="462">
        <v>1311</v>
      </c>
      <c r="K5" s="467">
        <f t="shared" ref="K5:K11" si="2">(+J5-H5)/H5</f>
        <v>0.21727019498607242</v>
      </c>
      <c r="L5" s="467">
        <f t="shared" ref="L5:L11" si="3"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31" ht="12.75" customHeight="1" x14ac:dyDescent="0.2">
      <c r="A6" s="462" t="s">
        <v>99</v>
      </c>
      <c r="B6" s="462">
        <v>1729</v>
      </c>
      <c r="C6" s="462">
        <v>2174</v>
      </c>
      <c r="D6" s="462">
        <v>1566</v>
      </c>
      <c r="E6" s="467">
        <f t="shared" si="0"/>
        <v>-9.4274146905725859E-2</v>
      </c>
      <c r="F6" s="467">
        <f t="shared" si="1"/>
        <v>-0.27966881324747012</v>
      </c>
      <c r="H6" s="462">
        <v>1140</v>
      </c>
      <c r="I6" s="462">
        <v>1206</v>
      </c>
      <c r="J6" s="462">
        <v>1194</v>
      </c>
      <c r="K6" s="467">
        <f t="shared" si="2"/>
        <v>4.736842105263158E-2</v>
      </c>
      <c r="L6" s="467">
        <f t="shared" si="3"/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4">(+Q6-O6)/O6</f>
        <v>-9.4274146905725859E-2</v>
      </c>
      <c r="S6" s="467">
        <f t="shared" ref="S6:S16" si="5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6">(+W6-U6)/U6</f>
        <v>4.736842105263158E-2</v>
      </c>
      <c r="Y6" s="467">
        <f t="shared" ref="Y6:Y16" si="7">(+W6-V6)/V6</f>
        <v>-9.9502487562189053E-3</v>
      </c>
    </row>
    <row r="7" spans="1:31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 t="shared" si="0"/>
        <v>-3.3146964856230032E-2</v>
      </c>
      <c r="F7" s="467">
        <f t="shared" si="1"/>
        <v>4.1476565740356701E-3</v>
      </c>
      <c r="H7" s="462">
        <v>1476</v>
      </c>
      <c r="I7" s="462">
        <v>1675</v>
      </c>
      <c r="J7" s="462">
        <v>1712</v>
      </c>
      <c r="K7" s="467">
        <f t="shared" si="2"/>
        <v>0.15989159891598917</v>
      </c>
      <c r="L7" s="467">
        <f t="shared" si="3"/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4"/>
        <v>-3.3146964856230032E-2</v>
      </c>
      <c r="S7" s="467">
        <f t="shared" si="5"/>
        <v>4.1476565740356701E-3</v>
      </c>
      <c r="U7" s="462">
        <v>1476</v>
      </c>
      <c r="V7" s="462">
        <v>1675</v>
      </c>
      <c r="W7" s="462">
        <v>1712</v>
      </c>
      <c r="X7" s="467">
        <f t="shared" si="6"/>
        <v>0.15989159891598917</v>
      </c>
      <c r="Y7" s="467">
        <f t="shared" si="7"/>
        <v>2.208955223880597E-2</v>
      </c>
    </row>
    <row r="8" spans="1:31" ht="12.75" customHeight="1" x14ac:dyDescent="0.2">
      <c r="A8" s="11" t="s">
        <v>101</v>
      </c>
      <c r="B8" s="11">
        <v>2834</v>
      </c>
      <c r="C8" s="11">
        <v>1892</v>
      </c>
      <c r="D8" s="11">
        <v>2707</v>
      </c>
      <c r="E8" s="606">
        <f t="shared" si="0"/>
        <v>-4.481298517995766E-2</v>
      </c>
      <c r="F8" s="606">
        <f t="shared" si="1"/>
        <v>0.43076109936575052</v>
      </c>
      <c r="G8" s="11"/>
      <c r="H8" s="11">
        <v>1862</v>
      </c>
      <c r="I8" s="11">
        <v>1692</v>
      </c>
      <c r="J8" s="11">
        <v>2009</v>
      </c>
      <c r="K8" s="606">
        <f t="shared" si="2"/>
        <v>7.8947368421052627E-2</v>
      </c>
      <c r="L8" s="606">
        <f t="shared" si="3"/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4"/>
        <v>-4.481298517995766E-2</v>
      </c>
      <c r="S8" s="606">
        <f t="shared" si="5"/>
        <v>0.43076109936575052</v>
      </c>
      <c r="T8" s="11"/>
      <c r="U8" s="11">
        <v>1862</v>
      </c>
      <c r="V8" s="11">
        <v>1692</v>
      </c>
      <c r="W8" s="11">
        <v>2009</v>
      </c>
      <c r="X8" s="606">
        <f t="shared" si="6"/>
        <v>7.8947368421052627E-2</v>
      </c>
      <c r="Y8" s="606">
        <f t="shared" si="7"/>
        <v>0.18735224586288415</v>
      </c>
      <c r="AA8" s="608"/>
      <c r="AB8" s="608"/>
      <c r="AC8" s="608"/>
      <c r="AD8" s="608"/>
    </row>
    <row r="9" spans="1:31" ht="15" customHeight="1" x14ac:dyDescent="0.2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-8.7359999999999993E-2</v>
      </c>
      <c r="F9" s="467">
        <f t="shared" si="1"/>
        <v>0.11059190031152648</v>
      </c>
      <c r="H9" s="11">
        <v>2240</v>
      </c>
      <c r="I9" s="11">
        <v>1683</v>
      </c>
      <c r="J9" s="11">
        <v>2171</v>
      </c>
      <c r="K9" s="467">
        <f t="shared" si="2"/>
        <v>-3.080357142857143E-2</v>
      </c>
      <c r="L9" s="467">
        <f t="shared" si="3"/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4"/>
        <v>-8.7359999999999993E-2</v>
      </c>
      <c r="S9" s="467">
        <f t="shared" si="5"/>
        <v>0.11059190031152648</v>
      </c>
      <c r="U9" s="11">
        <v>2240</v>
      </c>
      <c r="V9" s="11">
        <v>1683</v>
      </c>
      <c r="W9" s="11">
        <v>2171</v>
      </c>
      <c r="X9" s="467">
        <f t="shared" si="6"/>
        <v>-3.080357142857143E-2</v>
      </c>
      <c r="Y9" s="467">
        <f t="shared" si="7"/>
        <v>0.28995840760546643</v>
      </c>
      <c r="AA9" s="609"/>
      <c r="AB9" s="609"/>
      <c r="AC9" s="609"/>
      <c r="AD9" s="609"/>
      <c r="AE9" s="607"/>
    </row>
    <row r="10" spans="1:31" ht="15" customHeight="1" x14ac:dyDescent="0.2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0.28543594739405748</v>
      </c>
      <c r="N10" s="462" t="s">
        <v>103</v>
      </c>
      <c r="O10" s="11">
        <v>3009</v>
      </c>
      <c r="P10" s="11">
        <v>2774</v>
      </c>
      <c r="Q10" s="11">
        <v>3701</v>
      </c>
      <c r="R10" s="467">
        <f t="shared" si="4"/>
        <v>0.22997673645729477</v>
      </c>
      <c r="S10" s="467">
        <f t="shared" si="5"/>
        <v>0.3341744772891132</v>
      </c>
      <c r="U10" s="11">
        <v>2341</v>
      </c>
      <c r="V10" s="11">
        <v>2053</v>
      </c>
      <c r="W10" s="11">
        <v>2639</v>
      </c>
      <c r="X10" s="467">
        <f t="shared" si="6"/>
        <v>0.12729602733874412</v>
      </c>
      <c r="Y10" s="467">
        <f t="shared" si="7"/>
        <v>0.28543594739405748</v>
      </c>
      <c r="AA10" s="610"/>
      <c r="AB10" s="611"/>
      <c r="AC10" s="611"/>
      <c r="AD10" s="611"/>
    </row>
    <row r="11" spans="1:31" ht="15" customHeight="1" x14ac:dyDescent="0.2">
      <c r="A11" s="462" t="s">
        <v>104</v>
      </c>
      <c r="B11" s="11">
        <v>2959</v>
      </c>
      <c r="C11" s="11">
        <v>2876</v>
      </c>
      <c r="D11" s="11">
        <v>3144</v>
      </c>
      <c r="E11" s="467">
        <f t="shared" si="0"/>
        <v>6.2521122000675902E-2</v>
      </c>
      <c r="F11" s="467">
        <f t="shared" si="1"/>
        <v>9.3184979137691235E-2</v>
      </c>
      <c r="H11" s="11">
        <v>2379</v>
      </c>
      <c r="I11" s="11">
        <v>2499</v>
      </c>
      <c r="J11" s="11">
        <v>2574</v>
      </c>
      <c r="K11" s="467">
        <f t="shared" si="2"/>
        <v>8.1967213114754092E-2</v>
      </c>
      <c r="L11" s="467">
        <f t="shared" si="3"/>
        <v>3.0012004801920768E-2</v>
      </c>
      <c r="N11" s="462" t="s">
        <v>104</v>
      </c>
      <c r="O11" s="11">
        <v>2959</v>
      </c>
      <c r="P11" s="11">
        <v>2876</v>
      </c>
      <c r="Q11" s="11">
        <v>3144</v>
      </c>
      <c r="R11" s="467">
        <f t="shared" si="4"/>
        <v>6.2521122000675902E-2</v>
      </c>
      <c r="S11" s="467">
        <f t="shared" si="5"/>
        <v>9.3184979137691235E-2</v>
      </c>
      <c r="U11" s="11">
        <v>2379</v>
      </c>
      <c r="V11" s="11">
        <v>2499</v>
      </c>
      <c r="W11" s="11">
        <v>2574</v>
      </c>
      <c r="X11" s="467">
        <f t="shared" si="6"/>
        <v>8.1967213114754092E-2</v>
      </c>
      <c r="Y11" s="467">
        <f t="shared" si="7"/>
        <v>3.0012004801920768E-2</v>
      </c>
      <c r="AA11" s="612"/>
      <c r="AB11" s="613"/>
      <c r="AC11" s="613"/>
      <c r="AD11" s="614"/>
      <c r="AE11" s="467"/>
    </row>
    <row r="12" spans="1:31" ht="15" customHeight="1" x14ac:dyDescent="0.2">
      <c r="A12" s="462" t="s">
        <v>105</v>
      </c>
      <c r="B12" s="11"/>
      <c r="C12" s="11"/>
      <c r="D12" s="11"/>
      <c r="E12" s="467"/>
      <c r="F12" s="467"/>
      <c r="H12" s="11"/>
      <c r="I12" s="11"/>
      <c r="J12" s="11"/>
      <c r="K12" s="467"/>
      <c r="L12" s="467"/>
      <c r="N12" s="462" t="s">
        <v>105</v>
      </c>
      <c r="O12" s="11">
        <v>2840</v>
      </c>
      <c r="P12" s="11">
        <v>3000</v>
      </c>
      <c r="Q12" s="11"/>
      <c r="R12" s="467">
        <f t="shared" si="4"/>
        <v>-1</v>
      </c>
      <c r="S12" s="467">
        <f t="shared" si="5"/>
        <v>-1</v>
      </c>
      <c r="U12" s="11">
        <v>2334</v>
      </c>
      <c r="V12" s="11">
        <v>2497</v>
      </c>
      <c r="W12" s="11"/>
      <c r="X12" s="467">
        <f t="shared" si="6"/>
        <v>-1</v>
      </c>
      <c r="Y12" s="467">
        <f t="shared" si="7"/>
        <v>-1</v>
      </c>
      <c r="AA12" s="615"/>
      <c r="AB12" s="616"/>
      <c r="AC12" s="616"/>
      <c r="AD12" s="617"/>
    </row>
    <row r="13" spans="1:31" ht="1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4"/>
        <v>-1</v>
      </c>
      <c r="S13" s="467">
        <f t="shared" si="5"/>
        <v>-1</v>
      </c>
      <c r="U13" s="11">
        <v>1888</v>
      </c>
      <c r="V13" s="11">
        <v>2460</v>
      </c>
      <c r="W13" s="11"/>
      <c r="X13" s="467">
        <f t="shared" si="6"/>
        <v>-1</v>
      </c>
      <c r="Y13" s="467">
        <f t="shared" si="7"/>
        <v>-1</v>
      </c>
      <c r="AA13" s="612"/>
      <c r="AB13" s="613"/>
      <c r="AC13" s="613"/>
      <c r="AD13" s="614"/>
    </row>
    <row r="14" spans="1:31" ht="1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4"/>
        <v>-1</v>
      </c>
      <c r="S14" s="467">
        <f t="shared" si="5"/>
        <v>-1</v>
      </c>
      <c r="U14" s="11">
        <v>1930</v>
      </c>
      <c r="V14" s="11">
        <v>2480</v>
      </c>
      <c r="W14" s="11"/>
      <c r="X14" s="467">
        <f t="shared" si="6"/>
        <v>-1</v>
      </c>
      <c r="Y14" s="467">
        <f t="shared" si="7"/>
        <v>-1</v>
      </c>
      <c r="AA14" s="615"/>
      <c r="AB14" s="616"/>
      <c r="AC14" s="616"/>
      <c r="AD14" s="617"/>
    </row>
    <row r="15" spans="1:31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4"/>
        <v>-1</v>
      </c>
      <c r="S15" s="467">
        <f t="shared" si="5"/>
        <v>-1</v>
      </c>
      <c r="U15" s="11">
        <v>1643</v>
      </c>
      <c r="V15" s="11">
        <v>2049</v>
      </c>
      <c r="W15" s="11"/>
      <c r="X15" s="467">
        <f t="shared" si="6"/>
        <v>-1</v>
      </c>
      <c r="Y15" s="467">
        <f t="shared" si="7"/>
        <v>-1</v>
      </c>
      <c r="AA15" s="612"/>
      <c r="AB15" s="613"/>
      <c r="AC15" s="613"/>
      <c r="AD15" s="614"/>
      <c r="AE15" s="467"/>
    </row>
    <row r="16" spans="1:31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4"/>
        <v>-1</v>
      </c>
      <c r="S16" s="467">
        <f t="shared" si="5"/>
        <v>-1</v>
      </c>
      <c r="T16"/>
      <c r="U16" s="11">
        <v>1539</v>
      </c>
      <c r="V16" s="11">
        <v>1991</v>
      </c>
      <c r="W16" s="11"/>
      <c r="X16" s="467">
        <f t="shared" si="6"/>
        <v>-1</v>
      </c>
      <c r="Y16" s="467">
        <f t="shared" si="7"/>
        <v>-1</v>
      </c>
      <c r="AA16" s="618"/>
      <c r="AB16" s="618"/>
      <c r="AC16" s="618"/>
      <c r="AD16" s="619"/>
    </row>
    <row r="17" spans="1:30" ht="15" customHeight="1" x14ac:dyDescent="0.2">
      <c r="F17" s="467"/>
      <c r="S17" s="467"/>
      <c r="AA17" s="612"/>
      <c r="AB17" s="613"/>
      <c r="AC17" s="613"/>
      <c r="AD17" s="614"/>
    </row>
    <row r="18" spans="1:30" ht="15" customHeight="1" x14ac:dyDescent="0.2">
      <c r="A18" s="462" t="s">
        <v>110</v>
      </c>
      <c r="B18" s="462">
        <f>SUM(B5:B16)</f>
        <v>18216</v>
      </c>
      <c r="C18" s="462">
        <f>SUM(C5:C16)</f>
        <v>16658</v>
      </c>
      <c r="D18" s="462">
        <f>SUM(D5:D16)</f>
        <v>18102</v>
      </c>
      <c r="E18" s="467">
        <f>(+D18-B18)/B18</f>
        <v>-6.258234519104084E-3</v>
      </c>
      <c r="F18" s="467">
        <f>(+D18-C18)/C18</f>
        <v>8.668507623964461E-2</v>
      </c>
      <c r="H18" s="462">
        <f>SUM(H5:H16)</f>
        <v>12515</v>
      </c>
      <c r="I18" s="462">
        <f>SUM(I5:I16)</f>
        <v>11982</v>
      </c>
      <c r="J18" s="462">
        <f>SUM(J5:J16)</f>
        <v>13610</v>
      </c>
      <c r="K18" s="467">
        <f>(+J18-H18)/H18</f>
        <v>8.7495005992808628E-2</v>
      </c>
      <c r="L18" s="467">
        <f>(+J18-I18)/I18</f>
        <v>0.13587047237522951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18102</v>
      </c>
      <c r="R18" s="467">
        <f>(+Q18-O18)/O18</f>
        <v>-0.37148015693899517</v>
      </c>
      <c r="S18" s="467">
        <f>(+Q18-P18)/P18</f>
        <v>-0.34835667230641854</v>
      </c>
      <c r="U18" s="462">
        <f>SUM(U5:U16)</f>
        <v>21849</v>
      </c>
      <c r="V18" s="462">
        <f>SUM(V5:V16)</f>
        <v>23459</v>
      </c>
      <c r="W18" s="462">
        <f>SUM(W5:W16)</f>
        <v>13610</v>
      </c>
      <c r="X18" s="467">
        <f>(+W18-U18)/U18</f>
        <v>-0.37708819625612156</v>
      </c>
      <c r="Y18" s="467">
        <f>(+W18-V18)/V18</f>
        <v>-0.4198388678119272</v>
      </c>
      <c r="AA18" s="615"/>
      <c r="AB18" s="616"/>
      <c r="AC18" s="616"/>
      <c r="AD18" s="617"/>
    </row>
    <row r="19" spans="1:30" ht="15" customHeight="1" x14ac:dyDescent="0.2">
      <c r="AA19" s="612"/>
      <c r="AB19" s="613"/>
      <c r="AC19" s="613"/>
      <c r="AD19" s="614"/>
    </row>
    <row r="20" spans="1:30" ht="12.75" customHeight="1" x14ac:dyDescent="0.2">
      <c r="G20" s="465" t="s">
        <v>3</v>
      </c>
      <c r="T20" s="465" t="s">
        <v>3</v>
      </c>
      <c r="AA20" s="615"/>
      <c r="AB20" s="613"/>
      <c r="AC20" s="613"/>
      <c r="AD20" s="614"/>
    </row>
    <row r="21" spans="1:30" ht="12.75" customHeight="1" x14ac:dyDescent="0.2">
      <c r="AA21" s="608"/>
      <c r="AB21" s="608"/>
      <c r="AC21" s="608"/>
      <c r="AD21" s="608"/>
    </row>
    <row r="22" spans="1:30" ht="15" customHeight="1" x14ac:dyDescent="0.2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  <c r="AA22" s="609"/>
      <c r="AB22" s="609"/>
      <c r="AC22" s="609"/>
      <c r="AD22" s="609"/>
    </row>
    <row r="23" spans="1:30" ht="12.75" customHeight="1" x14ac:dyDescent="0.2">
      <c r="A23" s="466" t="s">
        <v>98</v>
      </c>
      <c r="B23" s="462">
        <v>1667</v>
      </c>
      <c r="C23" s="462">
        <v>1662</v>
      </c>
      <c r="D23" s="462">
        <v>1486</v>
      </c>
      <c r="E23" s="467">
        <f t="shared" ref="E23:E29" si="8">(+D23-B23)/B23</f>
        <v>-0.10857828434313137</v>
      </c>
      <c r="F23" s="467">
        <f t="shared" ref="F23:F29" si="9">(+D23-C23)/C23</f>
        <v>-0.10589651022864019</v>
      </c>
      <c r="H23" s="462">
        <v>1008</v>
      </c>
      <c r="I23" s="462">
        <v>1092</v>
      </c>
      <c r="J23" s="462">
        <v>1189</v>
      </c>
      <c r="K23" s="467">
        <f t="shared" ref="K23:K29" si="10">(+J23-H23)/H23</f>
        <v>0.17956349206349206</v>
      </c>
      <c r="L23" s="467">
        <f t="shared" ref="L23:L29" si="11"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  <c r="AA23" s="610"/>
      <c r="AB23" s="620"/>
      <c r="AC23" s="620"/>
      <c r="AD23" s="620"/>
    </row>
    <row r="24" spans="1:30" ht="12.75" customHeight="1" x14ac:dyDescent="0.2">
      <c r="A24" s="466" t="s">
        <v>99</v>
      </c>
      <c r="B24" s="462">
        <v>1523</v>
      </c>
      <c r="C24" s="462">
        <v>1887</v>
      </c>
      <c r="D24" s="462">
        <v>1369</v>
      </c>
      <c r="E24" s="467">
        <f t="shared" si="8"/>
        <v>-0.10111621799080761</v>
      </c>
      <c r="F24" s="467">
        <f t="shared" si="9"/>
        <v>-0.27450980392156865</v>
      </c>
      <c r="H24" s="462">
        <v>1039</v>
      </c>
      <c r="I24" s="462">
        <v>1116</v>
      </c>
      <c r="J24" s="462">
        <v>1108</v>
      </c>
      <c r="K24" s="467">
        <f t="shared" si="10"/>
        <v>6.6410009624639083E-2</v>
      </c>
      <c r="L24" s="467">
        <f t="shared" si="11"/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12">(+Q24-O24)/O24</f>
        <v>-0.10111621799080761</v>
      </c>
      <c r="S24" s="467">
        <f t="shared" ref="S24:S34" si="13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14">(+W24-U24)/U24</f>
        <v>6.6410009624639083E-2</v>
      </c>
      <c r="Y24" s="467">
        <f t="shared" ref="Y24:Y34" si="15">(+W24-V24)/V24</f>
        <v>-7.1684587813620072E-3</v>
      </c>
      <c r="AA24" s="612"/>
      <c r="AB24" s="621"/>
      <c r="AC24" s="621"/>
      <c r="AD24" s="614"/>
    </row>
    <row r="25" spans="1:30" ht="12.75" customHeight="1" x14ac:dyDescent="0.2">
      <c r="A25" s="466" t="s">
        <v>100</v>
      </c>
      <c r="B25" s="462">
        <v>2279</v>
      </c>
      <c r="C25" s="462">
        <v>2184</v>
      </c>
      <c r="D25" s="462">
        <v>2210</v>
      </c>
      <c r="E25" s="467">
        <f t="shared" si="8"/>
        <v>-3.0276437033786747E-2</v>
      </c>
      <c r="F25" s="467">
        <f t="shared" si="9"/>
        <v>1.1904761904761904E-2</v>
      </c>
      <c r="H25" s="462">
        <v>1402</v>
      </c>
      <c r="I25" s="462">
        <v>1581</v>
      </c>
      <c r="J25" s="462">
        <v>1593</v>
      </c>
      <c r="K25" s="467">
        <f t="shared" si="10"/>
        <v>0.13623395149786019</v>
      </c>
      <c r="L25" s="467">
        <f t="shared" si="11"/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12"/>
        <v>-3.0276437033786747E-2</v>
      </c>
      <c r="S25" s="467">
        <f t="shared" si="13"/>
        <v>1.1904761904761904E-2</v>
      </c>
      <c r="U25" s="462">
        <v>1402</v>
      </c>
      <c r="V25" s="462">
        <v>1581</v>
      </c>
      <c r="W25" s="462">
        <v>1593</v>
      </c>
      <c r="X25" s="467">
        <f t="shared" si="14"/>
        <v>0.13623395149786019</v>
      </c>
      <c r="Y25" s="467">
        <f t="shared" si="15"/>
        <v>7.5901328273244783E-3</v>
      </c>
      <c r="AA25" s="615"/>
      <c r="AB25" s="615"/>
      <c r="AC25" s="615"/>
      <c r="AD25" s="617"/>
    </row>
    <row r="26" spans="1:30" ht="12.75" customHeight="1" x14ac:dyDescent="0.2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si="8"/>
        <v>-2.980512036683225E-2</v>
      </c>
      <c r="F26" s="467">
        <f t="shared" si="9"/>
        <v>0.46593533487297922</v>
      </c>
      <c r="H26" s="11">
        <v>1757</v>
      </c>
      <c r="I26" s="11">
        <v>1596</v>
      </c>
      <c r="J26" s="11">
        <v>1840</v>
      </c>
      <c r="K26" s="467">
        <f t="shared" si="10"/>
        <v>4.723961297666477E-2</v>
      </c>
      <c r="L26" s="467">
        <f t="shared" si="11"/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12"/>
        <v>-2.980512036683225E-2</v>
      </c>
      <c r="S26" s="467">
        <f t="shared" si="13"/>
        <v>0.46593533487297922</v>
      </c>
      <c r="U26" s="11">
        <v>1757</v>
      </c>
      <c r="V26" s="11">
        <v>1596</v>
      </c>
      <c r="W26" s="11">
        <v>1840</v>
      </c>
      <c r="X26" s="467">
        <f t="shared" si="14"/>
        <v>4.723961297666477E-2</v>
      </c>
      <c r="Y26" s="467">
        <f t="shared" si="15"/>
        <v>0.15288220551378445</v>
      </c>
      <c r="AA26" s="612"/>
      <c r="AB26" s="612"/>
      <c r="AC26" s="612"/>
      <c r="AD26" s="614"/>
    </row>
    <row r="27" spans="1:30" ht="12.75" customHeight="1" x14ac:dyDescent="0.2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8"/>
        <v>-9.4455852156057493E-2</v>
      </c>
      <c r="F27" s="467">
        <f t="shared" si="9"/>
        <v>0.12835820895522387</v>
      </c>
      <c r="H27" s="11">
        <v>2136</v>
      </c>
      <c r="I27" s="11">
        <v>1598</v>
      </c>
      <c r="J27" s="11">
        <v>2029</v>
      </c>
      <c r="K27" s="467">
        <f t="shared" si="10"/>
        <v>-5.0093632958801496E-2</v>
      </c>
      <c r="L27" s="467">
        <f t="shared" si="11"/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12"/>
        <v>-9.4455852156057493E-2</v>
      </c>
      <c r="S27" s="467">
        <f t="shared" si="13"/>
        <v>0.12835820895522387</v>
      </c>
      <c r="U27" s="11">
        <v>2136</v>
      </c>
      <c r="V27" s="11">
        <v>1598</v>
      </c>
      <c r="W27" s="11">
        <v>2029</v>
      </c>
      <c r="X27" s="467">
        <f t="shared" si="14"/>
        <v>-5.0093632958801496E-2</v>
      </c>
      <c r="Y27" s="467">
        <f t="shared" si="15"/>
        <v>0.26971214017521905</v>
      </c>
      <c r="AA27" s="615"/>
      <c r="AB27" s="615"/>
      <c r="AC27" s="615"/>
      <c r="AD27" s="617"/>
    </row>
    <row r="28" spans="1:30" ht="12.75" customHeight="1" x14ac:dyDescent="0.2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8"/>
        <v>0.26524720317574885</v>
      </c>
      <c r="F28" s="467">
        <f t="shared" si="9"/>
        <v>0.37436299490395925</v>
      </c>
      <c r="H28" s="11">
        <v>2232</v>
      </c>
      <c r="I28" s="11">
        <v>1927</v>
      </c>
      <c r="J28" s="11">
        <v>2494</v>
      </c>
      <c r="K28" s="467">
        <f t="shared" si="10"/>
        <v>0.11738351254480286</v>
      </c>
      <c r="L28" s="467">
        <f t="shared" si="11"/>
        <v>0.29423975090814736</v>
      </c>
      <c r="N28" s="462" t="s">
        <v>103</v>
      </c>
      <c r="O28" s="11">
        <v>2771</v>
      </c>
      <c r="P28" s="11">
        <v>2551</v>
      </c>
      <c r="Q28" s="11">
        <v>3506</v>
      </c>
      <c r="R28" s="467">
        <f t="shared" si="12"/>
        <v>0.26524720317574885</v>
      </c>
      <c r="S28" s="467">
        <f t="shared" si="13"/>
        <v>0.37436299490395925</v>
      </c>
      <c r="U28" s="11">
        <v>2232</v>
      </c>
      <c r="V28" s="11">
        <v>1927</v>
      </c>
      <c r="W28" s="11">
        <v>2494</v>
      </c>
      <c r="X28" s="467">
        <f t="shared" si="14"/>
        <v>0.11738351254480286</v>
      </c>
      <c r="Y28" s="467">
        <f t="shared" si="15"/>
        <v>0.29423975090814736</v>
      </c>
      <c r="AA28" s="612"/>
      <c r="AB28" s="621"/>
      <c r="AC28" s="621"/>
      <c r="AD28" s="614"/>
    </row>
    <row r="29" spans="1:30" ht="12.75" customHeight="1" x14ac:dyDescent="0.2">
      <c r="A29" s="462" t="s">
        <v>104</v>
      </c>
      <c r="B29" s="11">
        <v>2688</v>
      </c>
      <c r="C29" s="11">
        <v>2654</v>
      </c>
      <c r="D29" s="11">
        <v>2942</v>
      </c>
      <c r="E29" s="467">
        <f t="shared" si="8"/>
        <v>9.4494047619047616E-2</v>
      </c>
      <c r="F29" s="467">
        <f t="shared" si="9"/>
        <v>0.10851544837980406</v>
      </c>
      <c r="H29" s="11">
        <v>2263</v>
      </c>
      <c r="I29" s="11">
        <v>2334</v>
      </c>
      <c r="J29" s="11">
        <v>2465</v>
      </c>
      <c r="K29" s="467">
        <f t="shared" si="10"/>
        <v>8.9262041537781708E-2</v>
      </c>
      <c r="L29" s="467">
        <f t="shared" si="11"/>
        <v>5.6126820908311913E-2</v>
      </c>
      <c r="N29" s="462" t="s">
        <v>104</v>
      </c>
      <c r="O29" s="11">
        <v>2688</v>
      </c>
      <c r="P29" s="11">
        <v>2654</v>
      </c>
      <c r="Q29" s="11">
        <v>2942</v>
      </c>
      <c r="R29" s="467">
        <f t="shared" si="12"/>
        <v>9.4494047619047616E-2</v>
      </c>
      <c r="S29" s="467">
        <f t="shared" si="13"/>
        <v>0.10851544837980406</v>
      </c>
      <c r="U29" s="11">
        <v>2263</v>
      </c>
      <c r="V29" s="11">
        <v>2334</v>
      </c>
      <c r="W29" s="11">
        <v>2465</v>
      </c>
      <c r="X29" s="467">
        <f t="shared" si="14"/>
        <v>8.9262041537781708E-2</v>
      </c>
      <c r="Y29" s="467">
        <f t="shared" si="15"/>
        <v>5.6126820908311913E-2</v>
      </c>
      <c r="AA29" s="618"/>
      <c r="AB29" s="618"/>
      <c r="AC29" s="618"/>
      <c r="AD29" s="619"/>
    </row>
    <row r="30" spans="1:30" ht="12.75" customHeight="1" x14ac:dyDescent="0.2">
      <c r="A30" s="462" t="s">
        <v>105</v>
      </c>
      <c r="B30" s="11"/>
      <c r="C30" s="11"/>
      <c r="D30" s="11"/>
      <c r="E30" s="467"/>
      <c r="F30" s="467"/>
      <c r="H30" s="11"/>
      <c r="I30" s="11"/>
      <c r="J30" s="11"/>
      <c r="K30" s="467"/>
      <c r="L30" s="467"/>
      <c r="N30" s="462" t="s">
        <v>105</v>
      </c>
      <c r="O30" s="11">
        <v>2600</v>
      </c>
      <c r="P30" s="11">
        <v>2755</v>
      </c>
      <c r="Q30" s="11"/>
      <c r="R30" s="467">
        <f t="shared" si="12"/>
        <v>-1</v>
      </c>
      <c r="S30" s="467">
        <f t="shared" si="13"/>
        <v>-1</v>
      </c>
      <c r="U30" s="11">
        <v>2224</v>
      </c>
      <c r="V30" s="11">
        <v>2342</v>
      </c>
      <c r="W30" s="11"/>
      <c r="X30" s="467">
        <f t="shared" si="14"/>
        <v>-1</v>
      </c>
      <c r="Y30" s="467">
        <f t="shared" si="15"/>
        <v>-1</v>
      </c>
      <c r="AA30" s="612"/>
      <c r="AB30" s="612"/>
      <c r="AC30" s="612"/>
      <c r="AD30" s="614"/>
    </row>
    <row r="31" spans="1:30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12"/>
        <v>-1</v>
      </c>
      <c r="S31" s="467">
        <f t="shared" si="13"/>
        <v>-1</v>
      </c>
      <c r="U31" s="11">
        <v>1785</v>
      </c>
      <c r="V31" s="11">
        <v>2289</v>
      </c>
      <c r="W31" s="11"/>
      <c r="X31" s="467">
        <f t="shared" si="14"/>
        <v>-1</v>
      </c>
      <c r="Y31" s="467">
        <f t="shared" si="15"/>
        <v>-1</v>
      </c>
      <c r="AA31" s="615"/>
      <c r="AB31" s="615"/>
      <c r="AC31" s="615"/>
      <c r="AD31" s="617"/>
    </row>
    <row r="32" spans="1:30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12"/>
        <v>-1</v>
      </c>
      <c r="S32" s="467">
        <f t="shared" si="13"/>
        <v>-1</v>
      </c>
      <c r="U32" s="11">
        <v>1835</v>
      </c>
      <c r="V32" s="11">
        <v>2313</v>
      </c>
      <c r="W32" s="11"/>
      <c r="X32" s="467">
        <f t="shared" si="14"/>
        <v>-1</v>
      </c>
      <c r="Y32" s="467">
        <f t="shared" si="15"/>
        <v>-1</v>
      </c>
      <c r="AA32" s="612"/>
      <c r="AB32" s="612"/>
      <c r="AC32" s="612"/>
      <c r="AD32" s="614"/>
    </row>
    <row r="33" spans="1:30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12"/>
        <v>-1</v>
      </c>
      <c r="S33" s="467">
        <f t="shared" si="13"/>
        <v>-1</v>
      </c>
      <c r="U33" s="11">
        <v>1553</v>
      </c>
      <c r="V33" s="11">
        <v>1927</v>
      </c>
      <c r="W33" s="11"/>
      <c r="X33" s="467">
        <f t="shared" si="14"/>
        <v>-1</v>
      </c>
      <c r="Y33" s="467">
        <f t="shared" si="15"/>
        <v>-1</v>
      </c>
      <c r="AA33" s="615"/>
      <c r="AB33" s="621"/>
      <c r="AC33" s="621"/>
      <c r="AD33" s="614"/>
    </row>
    <row r="34" spans="1:30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12"/>
        <v>-1</v>
      </c>
      <c r="S34" s="467">
        <f t="shared" si="13"/>
        <v>-1</v>
      </c>
      <c r="T34"/>
      <c r="U34" s="11">
        <v>1449</v>
      </c>
      <c r="V34" s="11">
        <v>1824</v>
      </c>
      <c r="W34" s="11"/>
      <c r="X34" s="467">
        <f t="shared" si="14"/>
        <v>-1</v>
      </c>
      <c r="Y34" s="467">
        <f t="shared" si="15"/>
        <v>-1</v>
      </c>
      <c r="AA34" s="608"/>
      <c r="AB34" s="608"/>
      <c r="AC34" s="608"/>
      <c r="AD34" s="608"/>
    </row>
    <row r="35" spans="1:30" ht="12.75" customHeight="1" x14ac:dyDescent="0.2"/>
    <row r="36" spans="1:30" ht="12.75" customHeight="1" x14ac:dyDescent="0.2">
      <c r="A36" s="462" t="s">
        <v>110</v>
      </c>
      <c r="B36" s="462">
        <f>SUM(B23:B34)</f>
        <v>16467</v>
      </c>
      <c r="C36" s="462">
        <f>SUM(C23:C34)</f>
        <v>15015</v>
      </c>
      <c r="D36" s="462">
        <f>SUM(D23:D34)</f>
        <v>16698</v>
      </c>
      <c r="E36" s="467">
        <f>(+D36-B36)/B36</f>
        <v>1.4028056112224449E-2</v>
      </c>
      <c r="F36" s="467">
        <f>(+D36-C36)/C36</f>
        <v>0.11208791208791209</v>
      </c>
      <c r="H36" s="462">
        <f>SUM(H23:H34)</f>
        <v>11837</v>
      </c>
      <c r="I36" s="462">
        <f>SUM(I23:I34)</f>
        <v>11244</v>
      </c>
      <c r="J36" s="462">
        <f>SUM(J23:J34)</f>
        <v>12718</v>
      </c>
      <c r="K36" s="467">
        <f>(+J36-H36)/H36</f>
        <v>7.4427642139055505E-2</v>
      </c>
      <c r="L36" s="467">
        <f>(+J36-I36)/I36</f>
        <v>0.13109213802917111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16698</v>
      </c>
      <c r="R36" s="467">
        <f>(+Q36-O36)/O36</f>
        <v>-0.35692829084187011</v>
      </c>
      <c r="S36" s="467">
        <f>(+Q36-P36)/P36</f>
        <v>-0.33688098169254599</v>
      </c>
      <c r="U36" s="462">
        <f>SUM(U23:U34)</f>
        <v>20683</v>
      </c>
      <c r="V36" s="462">
        <f>SUM(V23:V34)</f>
        <v>21939</v>
      </c>
      <c r="W36" s="462">
        <f>SUM(W23:W34)</f>
        <v>12718</v>
      </c>
      <c r="X36" s="467">
        <f>(+W36-U36)/U36</f>
        <v>-0.3850988734709665</v>
      </c>
      <c r="Y36" s="467">
        <f>(+W36-V36)/V36</f>
        <v>-0.4203017457495784</v>
      </c>
    </row>
    <row r="37" spans="1:30" ht="12.75" customHeight="1" x14ac:dyDescent="0.2">
      <c r="E37" s="467"/>
      <c r="R37" s="467"/>
    </row>
    <row r="38" spans="1:30" ht="12.75" customHeight="1" x14ac:dyDescent="0.2"/>
    <row r="39" spans="1:30" ht="12.75" customHeight="1" x14ac:dyDescent="0.2">
      <c r="A39" s="461"/>
      <c r="G39" s="465" t="s">
        <v>111</v>
      </c>
      <c r="N39" s="461"/>
      <c r="T39" s="465" t="s">
        <v>111</v>
      </c>
    </row>
    <row r="40" spans="1:30" ht="12.75" customHeight="1" x14ac:dyDescent="0.2">
      <c r="A40" s="461">
        <f ca="1">TODAY()</f>
        <v>44419</v>
      </c>
      <c r="G40" s="465" t="s">
        <v>3</v>
      </c>
      <c r="N40" s="461">
        <f ca="1">TODAY()</f>
        <v>44419</v>
      </c>
      <c r="T40" s="465" t="s">
        <v>3</v>
      </c>
    </row>
    <row r="41" spans="1:30" ht="12.75" customHeight="1" x14ac:dyDescent="0.2"/>
    <row r="42" spans="1:30" ht="12.75" customHeight="1" x14ac:dyDescent="0.2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</row>
    <row r="43" spans="1:30" ht="12.75" customHeight="1" x14ac:dyDescent="0.2">
      <c r="A43" s="462" t="s">
        <v>98</v>
      </c>
      <c r="B43" s="462">
        <v>981</v>
      </c>
      <c r="C43" s="462">
        <v>941</v>
      </c>
      <c r="D43" s="462">
        <v>947</v>
      </c>
      <c r="E43" s="467">
        <f t="shared" ref="E43:E49" si="16">(+D43-B43)/B43</f>
        <v>-3.4658511722731905E-2</v>
      </c>
      <c r="F43" s="467">
        <f t="shared" ref="F43:F49" si="17">(+D43-C43)/C43</f>
        <v>6.376195536663124E-3</v>
      </c>
      <c r="H43" s="462">
        <v>622</v>
      </c>
      <c r="I43" s="462">
        <v>630</v>
      </c>
      <c r="J43" s="462">
        <v>708</v>
      </c>
      <c r="K43" s="467">
        <f t="shared" ref="K43:K49" si="18">(+J43-H43)/H43</f>
        <v>0.13826366559485531</v>
      </c>
      <c r="L43" s="467">
        <f t="shared" ref="L43:L49" si="19"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</row>
    <row r="44" spans="1:30" ht="12.75" customHeight="1" x14ac:dyDescent="0.2">
      <c r="A44" s="462" t="s">
        <v>99</v>
      </c>
      <c r="B44" s="462">
        <v>886</v>
      </c>
      <c r="C44" s="462">
        <v>1082</v>
      </c>
      <c r="D44" s="462">
        <v>812</v>
      </c>
      <c r="E44" s="467">
        <f t="shared" si="16"/>
        <v>-8.35214446952596E-2</v>
      </c>
      <c r="F44" s="467">
        <f t="shared" si="17"/>
        <v>-0.24953789279112754</v>
      </c>
      <c r="H44" s="462">
        <v>625</v>
      </c>
      <c r="I44" s="462">
        <v>641</v>
      </c>
      <c r="J44" s="462">
        <v>700</v>
      </c>
      <c r="K44" s="467">
        <f t="shared" si="18"/>
        <v>0.12</v>
      </c>
      <c r="L44" s="467">
        <f t="shared" si="19"/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20">(+Q44-O44)/O44</f>
        <v>-8.35214446952596E-2</v>
      </c>
      <c r="S44" s="467">
        <f t="shared" ref="S44:S54" si="21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22">(+W44-U44)/U44</f>
        <v>0.12</v>
      </c>
      <c r="Y44" s="467">
        <f t="shared" ref="Y44:Y54" si="23">(+W44-V44)/V44</f>
        <v>9.2043681747269887E-2</v>
      </c>
    </row>
    <row r="45" spans="1:30" ht="12.75" customHeight="1" x14ac:dyDescent="0.2">
      <c r="A45" s="462" t="s">
        <v>100</v>
      </c>
      <c r="B45" s="462">
        <v>1262</v>
      </c>
      <c r="C45" s="462">
        <v>1182</v>
      </c>
      <c r="D45" s="462">
        <v>1307</v>
      </c>
      <c r="E45" s="467">
        <f t="shared" si="16"/>
        <v>3.5657686212361331E-2</v>
      </c>
      <c r="F45" s="467">
        <f t="shared" si="17"/>
        <v>0.10575296108291032</v>
      </c>
      <c r="H45" s="462">
        <v>820</v>
      </c>
      <c r="I45" s="462">
        <v>900</v>
      </c>
      <c r="J45" s="462">
        <v>959</v>
      </c>
      <c r="K45" s="467">
        <f t="shared" si="18"/>
        <v>0.16951219512195123</v>
      </c>
      <c r="L45" s="467">
        <f t="shared" si="19"/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20"/>
        <v>3.5657686212361331E-2</v>
      </c>
      <c r="S45" s="467">
        <f t="shared" si="21"/>
        <v>0.10575296108291032</v>
      </c>
      <c r="U45" s="462">
        <v>820</v>
      </c>
      <c r="V45" s="462">
        <v>900</v>
      </c>
      <c r="W45" s="462">
        <v>959</v>
      </c>
      <c r="X45" s="467">
        <f t="shared" si="22"/>
        <v>0.16951219512195123</v>
      </c>
      <c r="Y45" s="467">
        <f t="shared" si="23"/>
        <v>6.5555555555555561E-2</v>
      </c>
    </row>
    <row r="46" spans="1:30" ht="12.75" customHeight="1" x14ac:dyDescent="0.2">
      <c r="A46" s="462" t="s">
        <v>101</v>
      </c>
      <c r="B46" s="11">
        <v>1430</v>
      </c>
      <c r="C46" s="11">
        <v>924</v>
      </c>
      <c r="D46" s="11">
        <v>1464</v>
      </c>
      <c r="E46" s="467">
        <f t="shared" si="16"/>
        <v>2.3776223776223775E-2</v>
      </c>
      <c r="F46" s="467">
        <f t="shared" si="17"/>
        <v>0.58441558441558439</v>
      </c>
      <c r="H46" s="11">
        <v>1001</v>
      </c>
      <c r="I46" s="11">
        <v>882</v>
      </c>
      <c r="J46" s="11">
        <v>1067</v>
      </c>
      <c r="K46" s="467">
        <f t="shared" si="18"/>
        <v>6.5934065934065936E-2</v>
      </c>
      <c r="L46" s="467">
        <f t="shared" si="19"/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20"/>
        <v>2.3776223776223775E-2</v>
      </c>
      <c r="S46" s="467">
        <f t="shared" si="21"/>
        <v>0.58441558441558439</v>
      </c>
      <c r="U46" s="11">
        <v>1001</v>
      </c>
      <c r="V46" s="11">
        <v>882</v>
      </c>
      <c r="W46" s="11">
        <v>1067</v>
      </c>
      <c r="X46" s="467">
        <f t="shared" si="22"/>
        <v>6.5934065934065936E-2</v>
      </c>
      <c r="Y46" s="467">
        <f t="shared" si="23"/>
        <v>0.20975056689342403</v>
      </c>
    </row>
    <row r="47" spans="1:30" ht="12.75" customHeight="1" x14ac:dyDescent="0.2">
      <c r="A47" s="462" t="s">
        <v>102</v>
      </c>
      <c r="B47" s="11">
        <v>1564</v>
      </c>
      <c r="C47" s="11">
        <v>1288</v>
      </c>
      <c r="D47" s="11">
        <v>1586</v>
      </c>
      <c r="E47" s="467">
        <f t="shared" si="16"/>
        <v>1.4066496163682864E-2</v>
      </c>
      <c r="F47" s="467">
        <f t="shared" si="17"/>
        <v>0.23136645962732919</v>
      </c>
      <c r="H47" s="11">
        <v>1194</v>
      </c>
      <c r="I47" s="11">
        <v>826</v>
      </c>
      <c r="J47" s="11">
        <v>1214</v>
      </c>
      <c r="K47" s="467">
        <f t="shared" si="18"/>
        <v>1.675041876046901E-2</v>
      </c>
      <c r="L47" s="467">
        <f t="shared" si="19"/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20"/>
        <v>1.4066496163682864E-2</v>
      </c>
      <c r="S47" s="467">
        <f t="shared" si="21"/>
        <v>0.23136645962732919</v>
      </c>
      <c r="U47" s="11">
        <v>1194</v>
      </c>
      <c r="V47" s="11">
        <v>826</v>
      </c>
      <c r="W47" s="11">
        <v>1214</v>
      </c>
      <c r="X47" s="467">
        <f t="shared" si="22"/>
        <v>1.675041876046901E-2</v>
      </c>
      <c r="Y47" s="467">
        <f t="shared" si="23"/>
        <v>0.46973365617433416</v>
      </c>
    </row>
    <row r="48" spans="1:30" ht="12.75" customHeight="1" x14ac:dyDescent="0.2">
      <c r="A48" s="462" t="s">
        <v>103</v>
      </c>
      <c r="B48" s="11">
        <v>1504</v>
      </c>
      <c r="C48" s="11">
        <v>1370</v>
      </c>
      <c r="D48" s="11">
        <v>2192</v>
      </c>
      <c r="E48" s="467">
        <f t="shared" si="16"/>
        <v>0.45744680851063829</v>
      </c>
      <c r="F48" s="467">
        <f t="shared" si="17"/>
        <v>0.6</v>
      </c>
      <c r="H48" s="11">
        <v>1155</v>
      </c>
      <c r="I48" s="11">
        <v>1033</v>
      </c>
      <c r="J48" s="11">
        <v>1375</v>
      </c>
      <c r="K48" s="467">
        <f t="shared" si="18"/>
        <v>0.19047619047619047</v>
      </c>
      <c r="L48" s="467">
        <f t="shared" si="19"/>
        <v>0.33107454017424975</v>
      </c>
      <c r="N48" s="462" t="s">
        <v>103</v>
      </c>
      <c r="O48" s="11">
        <v>1504</v>
      </c>
      <c r="P48" s="11">
        <v>1370</v>
      </c>
      <c r="Q48" s="11">
        <v>2192</v>
      </c>
      <c r="R48" s="467">
        <f t="shared" si="20"/>
        <v>0.45744680851063829</v>
      </c>
      <c r="S48" s="467">
        <f t="shared" si="21"/>
        <v>0.6</v>
      </c>
      <c r="U48" s="11">
        <v>1155</v>
      </c>
      <c r="V48" s="11">
        <v>1033</v>
      </c>
      <c r="W48" s="11">
        <v>1375</v>
      </c>
      <c r="X48" s="467">
        <f t="shared" si="22"/>
        <v>0.19047619047619047</v>
      </c>
      <c r="Y48" s="467">
        <f t="shared" si="23"/>
        <v>0.33107454017424975</v>
      </c>
    </row>
    <row r="49" spans="1:25" ht="12.75" customHeight="1" x14ac:dyDescent="0.2">
      <c r="A49" s="11" t="s">
        <v>104</v>
      </c>
      <c r="B49" s="11">
        <v>1445</v>
      </c>
      <c r="C49" s="11">
        <v>1498</v>
      </c>
      <c r="D49" s="11">
        <v>1773</v>
      </c>
      <c r="E49" s="606">
        <f t="shared" si="16"/>
        <v>0.22698961937716264</v>
      </c>
      <c r="F49" s="606">
        <f t="shared" si="17"/>
        <v>0.18357810413885181</v>
      </c>
      <c r="G49" s="11"/>
      <c r="H49" s="11">
        <v>1214</v>
      </c>
      <c r="I49" s="11">
        <v>1229</v>
      </c>
      <c r="J49" s="11">
        <v>1405</v>
      </c>
      <c r="K49" s="606">
        <f t="shared" si="18"/>
        <v>0.15733113673805602</v>
      </c>
      <c r="L49" s="606">
        <f t="shared" si="19"/>
        <v>0.14320585842148087</v>
      </c>
      <c r="N49" s="11" t="s">
        <v>104</v>
      </c>
      <c r="O49" s="11">
        <v>1445</v>
      </c>
      <c r="P49" s="11">
        <v>1498</v>
      </c>
      <c r="Q49" s="11">
        <v>1773</v>
      </c>
      <c r="R49" s="606">
        <f t="shared" si="20"/>
        <v>0.22698961937716264</v>
      </c>
      <c r="S49" s="606">
        <f t="shared" si="21"/>
        <v>0.18357810413885181</v>
      </c>
      <c r="T49" s="11"/>
      <c r="U49" s="11">
        <v>1214</v>
      </c>
      <c r="V49" s="11">
        <v>1229</v>
      </c>
      <c r="W49" s="11">
        <v>1405</v>
      </c>
      <c r="X49" s="606">
        <f t="shared" si="22"/>
        <v>0.15733113673805602</v>
      </c>
      <c r="Y49" s="606">
        <f t="shared" si="23"/>
        <v>0.14320585842148087</v>
      </c>
    </row>
    <row r="50" spans="1:25" ht="12.75" customHeight="1" x14ac:dyDescent="0.2">
      <c r="A50" s="462" t="s">
        <v>105</v>
      </c>
      <c r="B50" s="11"/>
      <c r="C50" s="11"/>
      <c r="D50" s="11"/>
      <c r="E50" s="467"/>
      <c r="F50" s="467"/>
      <c r="H50" s="11"/>
      <c r="I50" s="11"/>
      <c r="J50" s="11"/>
      <c r="K50" s="467"/>
      <c r="L50" s="467"/>
      <c r="N50" s="462" t="s">
        <v>105</v>
      </c>
      <c r="O50" s="11">
        <v>1447</v>
      </c>
      <c r="P50" s="11">
        <v>1620</v>
      </c>
      <c r="Q50" s="11"/>
      <c r="R50" s="467">
        <f t="shared" si="20"/>
        <v>-1</v>
      </c>
      <c r="S50" s="467">
        <f t="shared" si="21"/>
        <v>-1</v>
      </c>
      <c r="U50" s="11">
        <v>1146</v>
      </c>
      <c r="V50" s="11">
        <v>1191</v>
      </c>
      <c r="W50" s="11"/>
      <c r="X50" s="467">
        <f t="shared" si="22"/>
        <v>-1</v>
      </c>
      <c r="Y50" s="467">
        <f t="shared" si="23"/>
        <v>-1</v>
      </c>
    </row>
    <row r="51" spans="1:25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20"/>
        <v>-1</v>
      </c>
      <c r="S51" s="467">
        <f t="shared" si="21"/>
        <v>-1</v>
      </c>
      <c r="U51" s="11">
        <v>937</v>
      </c>
      <c r="V51" s="11">
        <v>1283</v>
      </c>
      <c r="W51" s="11"/>
      <c r="X51" s="467">
        <f t="shared" si="22"/>
        <v>-1</v>
      </c>
      <c r="Y51" s="467">
        <f t="shared" si="23"/>
        <v>-1</v>
      </c>
    </row>
    <row r="52" spans="1:25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20"/>
        <v>-1</v>
      </c>
      <c r="S52" s="467">
        <f t="shared" si="21"/>
        <v>-1</v>
      </c>
      <c r="U52" s="11">
        <v>995</v>
      </c>
      <c r="V52" s="11">
        <v>1278</v>
      </c>
      <c r="W52" s="11"/>
      <c r="X52" s="467">
        <f t="shared" si="22"/>
        <v>-1</v>
      </c>
      <c r="Y52" s="467">
        <f t="shared" si="23"/>
        <v>-1</v>
      </c>
    </row>
    <row r="53" spans="1:25" ht="12.75" customHeight="1" x14ac:dyDescent="0.2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20"/>
        <v>-1</v>
      </c>
      <c r="S53" s="467">
        <f t="shared" si="21"/>
        <v>-1</v>
      </c>
      <c r="U53" s="11">
        <v>883</v>
      </c>
      <c r="V53" s="11">
        <v>1059</v>
      </c>
      <c r="W53" s="11"/>
      <c r="X53" s="467">
        <f t="shared" si="22"/>
        <v>-1</v>
      </c>
      <c r="Y53" s="467">
        <f t="shared" si="23"/>
        <v>-1</v>
      </c>
    </row>
    <row r="54" spans="1:25" ht="12.75" customHeight="1" x14ac:dyDescent="0.2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20"/>
        <v>-1</v>
      </c>
      <c r="S54" s="467">
        <f t="shared" si="21"/>
        <v>-1</v>
      </c>
      <c r="T54"/>
      <c r="U54" s="11">
        <v>809</v>
      </c>
      <c r="V54" s="11">
        <v>1067</v>
      </c>
      <c r="W54" s="11"/>
      <c r="X54" s="451">
        <f t="shared" si="22"/>
        <v>-1</v>
      </c>
      <c r="Y54" s="451">
        <f t="shared" si="23"/>
        <v>-1</v>
      </c>
    </row>
    <row r="55" spans="1:25" ht="12.75" customHeight="1" x14ac:dyDescent="0.2"/>
    <row r="56" spans="1:25" ht="12.75" customHeight="1" x14ac:dyDescent="0.2">
      <c r="A56" s="462" t="s">
        <v>110</v>
      </c>
      <c r="B56" s="462">
        <f>SUM(B43:B54)</f>
        <v>9072</v>
      </c>
      <c r="C56" s="462">
        <f>SUM(C43:C54)</f>
        <v>8285</v>
      </c>
      <c r="D56" s="462">
        <f>SUM(D43:D54)</f>
        <v>10081</v>
      </c>
      <c r="E56" s="467">
        <f>(+D56-B56)/B56</f>
        <v>0.11122134038800706</v>
      </c>
      <c r="F56" s="467">
        <f>(+D56-C56)/C56</f>
        <v>0.21677730838865419</v>
      </c>
      <c r="H56" s="462">
        <f>SUM(H43:H54)</f>
        <v>6631</v>
      </c>
      <c r="I56" s="462">
        <f>SUM(I43:I54)</f>
        <v>6141</v>
      </c>
      <c r="J56" s="462">
        <f>SUM(J43:J54)</f>
        <v>7428</v>
      </c>
      <c r="K56" s="467">
        <f>(+J56-H56)/H56</f>
        <v>0.12019303272507917</v>
      </c>
      <c r="L56" s="467">
        <f>(+J56-I56)/I56</f>
        <v>0.20957498778700537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10081</v>
      </c>
      <c r="R56" s="467">
        <f>(+Q56-O56)/O56</f>
        <v>-0.30956783781932745</v>
      </c>
      <c r="S56" s="467">
        <f>(+Q56-P56)/P56</f>
        <v>-0.29993055555555553</v>
      </c>
      <c r="U56" s="462">
        <f>SUM(U43:U54)</f>
        <v>11401</v>
      </c>
      <c r="V56" s="462">
        <f>SUM(V43:V54)</f>
        <v>12019</v>
      </c>
      <c r="W56" s="462">
        <f>SUM(W43:W54)</f>
        <v>7428</v>
      </c>
      <c r="X56" s="467">
        <f>(+W56-U56)/U56</f>
        <v>-0.34847820366634508</v>
      </c>
      <c r="Y56" s="467">
        <f>(+W56-V56)/V56</f>
        <v>-0.38197853398785259</v>
      </c>
    </row>
    <row r="57" spans="1:25" ht="12.75" customHeight="1" x14ac:dyDescent="0.2"/>
    <row r="58" spans="1:25" ht="12.75" customHeight="1" x14ac:dyDescent="0.2">
      <c r="G58" s="465" t="s">
        <v>112</v>
      </c>
      <c r="T58" s="465" t="s">
        <v>112</v>
      </c>
    </row>
    <row r="59" spans="1:25" ht="12.75" customHeight="1" x14ac:dyDescent="0.2">
      <c r="G59" s="465" t="s">
        <v>3</v>
      </c>
      <c r="T59" s="465" t="s">
        <v>3</v>
      </c>
    </row>
    <row r="60" spans="1:25" ht="12.75" customHeight="1" x14ac:dyDescent="0.2">
      <c r="G60" s="465"/>
      <c r="T60" s="465"/>
    </row>
    <row r="61" spans="1:25" ht="12.75" customHeight="1" x14ac:dyDescent="0.2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</row>
    <row r="62" spans="1:25" ht="12.75" customHeight="1" x14ac:dyDescent="0.2">
      <c r="A62" s="462" t="s">
        <v>98</v>
      </c>
      <c r="B62" s="462">
        <v>441</v>
      </c>
      <c r="C62" s="462">
        <v>472</v>
      </c>
      <c r="D62" s="462">
        <v>306</v>
      </c>
      <c r="E62" s="467">
        <f t="shared" ref="E62:E68" si="24">(+D62-B62)/B62</f>
        <v>-0.30612244897959184</v>
      </c>
      <c r="F62" s="467">
        <f t="shared" ref="F62:F68" si="25">(+D62-C62)/C62</f>
        <v>-0.35169491525423729</v>
      </c>
      <c r="H62" s="462">
        <v>262</v>
      </c>
      <c r="I62" s="462">
        <v>293</v>
      </c>
      <c r="J62" s="462">
        <v>301</v>
      </c>
      <c r="K62" s="467">
        <f t="shared" ref="K62:K68" si="26">(+J62-H62)/H62</f>
        <v>0.14885496183206107</v>
      </c>
      <c r="L62" s="467">
        <f t="shared" ref="L62:L68" si="27"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</row>
    <row r="63" spans="1:25" ht="12.75" customHeight="1" x14ac:dyDescent="0.2">
      <c r="A63" s="462" t="s">
        <v>99</v>
      </c>
      <c r="B63" s="462">
        <v>407</v>
      </c>
      <c r="C63" s="462">
        <v>508</v>
      </c>
      <c r="D63" s="462">
        <v>353</v>
      </c>
      <c r="E63" s="467">
        <f t="shared" si="24"/>
        <v>-0.13267813267813267</v>
      </c>
      <c r="F63" s="467">
        <f t="shared" si="25"/>
        <v>-0.30511811023622049</v>
      </c>
      <c r="H63" s="462">
        <v>281</v>
      </c>
      <c r="I63" s="462">
        <v>304</v>
      </c>
      <c r="J63" s="462">
        <v>245</v>
      </c>
      <c r="K63" s="467">
        <f t="shared" si="26"/>
        <v>-0.12811387900355872</v>
      </c>
      <c r="L63" s="467">
        <f t="shared" si="27"/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28">(+Q63-O63)/O63</f>
        <v>-0.13267813267813267</v>
      </c>
      <c r="S63" s="467">
        <f t="shared" ref="S63:S73" si="29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30">(+W63-U63)/U63</f>
        <v>-0.12811387900355872</v>
      </c>
      <c r="Y63" s="467">
        <f t="shared" ref="Y63:Y73" si="31">(+W63-V63)/V63</f>
        <v>-0.19407894736842105</v>
      </c>
    </row>
    <row r="64" spans="1:25" ht="12.75" customHeight="1" x14ac:dyDescent="0.2">
      <c r="A64" s="462" t="s">
        <v>100</v>
      </c>
      <c r="B64" s="462">
        <v>663</v>
      </c>
      <c r="C64" s="462">
        <v>630</v>
      </c>
      <c r="D64" s="462">
        <v>567</v>
      </c>
      <c r="E64" s="467">
        <f t="shared" si="24"/>
        <v>-0.14479638009049775</v>
      </c>
      <c r="F64" s="467">
        <f t="shared" si="25"/>
        <v>-0.1</v>
      </c>
      <c r="H64" s="462">
        <v>357</v>
      </c>
      <c r="I64" s="462">
        <v>451</v>
      </c>
      <c r="J64" s="462">
        <v>386</v>
      </c>
      <c r="K64" s="467">
        <f t="shared" si="26"/>
        <v>8.1232492997198882E-2</v>
      </c>
      <c r="L64" s="467">
        <f t="shared" si="27"/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28"/>
        <v>-0.14479638009049775</v>
      </c>
      <c r="S64" s="467">
        <f t="shared" si="29"/>
        <v>-0.1</v>
      </c>
      <c r="U64" s="462">
        <v>357</v>
      </c>
      <c r="V64" s="462">
        <v>451</v>
      </c>
      <c r="W64" s="462">
        <v>386</v>
      </c>
      <c r="X64" s="467">
        <f t="shared" si="30"/>
        <v>8.1232492997198882E-2</v>
      </c>
      <c r="Y64" s="467">
        <f t="shared" si="31"/>
        <v>-0.14412416851441243</v>
      </c>
    </row>
    <row r="65" spans="1:25" ht="12.75" customHeight="1" x14ac:dyDescent="0.2">
      <c r="A65" s="462" t="s">
        <v>101</v>
      </c>
      <c r="B65" s="11">
        <v>772</v>
      </c>
      <c r="C65" s="11">
        <v>525</v>
      </c>
      <c r="D65" s="11">
        <v>702</v>
      </c>
      <c r="E65" s="467">
        <f t="shared" si="24"/>
        <v>-9.0673575129533682E-2</v>
      </c>
      <c r="F65" s="467">
        <f t="shared" si="25"/>
        <v>0.33714285714285713</v>
      </c>
      <c r="H65" s="11">
        <v>505</v>
      </c>
      <c r="I65" s="11">
        <v>467</v>
      </c>
      <c r="J65" s="11">
        <v>487</v>
      </c>
      <c r="K65" s="467">
        <f t="shared" si="26"/>
        <v>-3.5643564356435641E-2</v>
      </c>
      <c r="L65" s="467">
        <f t="shared" si="27"/>
        <v>4.2826552462526764E-2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28"/>
        <v>-9.0673575129533682E-2</v>
      </c>
      <c r="S65" s="467">
        <f t="shared" si="29"/>
        <v>0.33714285714285713</v>
      </c>
      <c r="U65" s="11">
        <v>505</v>
      </c>
      <c r="V65" s="11">
        <v>467</v>
      </c>
      <c r="W65" s="11">
        <v>487</v>
      </c>
      <c r="X65" s="467">
        <f t="shared" si="30"/>
        <v>-3.5643564356435641E-2</v>
      </c>
      <c r="Y65" s="467">
        <f t="shared" si="31"/>
        <v>4.2826552462526764E-2</v>
      </c>
    </row>
    <row r="66" spans="1:25" ht="12.75" customHeight="1" x14ac:dyDescent="0.2">
      <c r="A66" s="462" t="s">
        <v>102</v>
      </c>
      <c r="B66" s="11">
        <v>880</v>
      </c>
      <c r="C66" s="11">
        <v>692</v>
      </c>
      <c r="D66" s="11">
        <v>652</v>
      </c>
      <c r="E66" s="467">
        <f t="shared" si="24"/>
        <v>-0.25909090909090909</v>
      </c>
      <c r="F66" s="467">
        <f t="shared" si="25"/>
        <v>-5.7803468208092484E-2</v>
      </c>
      <c r="H66" s="11">
        <v>589</v>
      </c>
      <c r="I66" s="11">
        <v>494</v>
      </c>
      <c r="J66" s="11">
        <v>539</v>
      </c>
      <c r="K66" s="467">
        <f t="shared" si="26"/>
        <v>-8.4889643463497449E-2</v>
      </c>
      <c r="L66" s="467">
        <f t="shared" si="27"/>
        <v>9.1093117408906882E-2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28"/>
        <v>-0.25909090909090909</v>
      </c>
      <c r="S66" s="467">
        <f t="shared" si="29"/>
        <v>-5.7803468208092484E-2</v>
      </c>
      <c r="U66" s="11">
        <v>589</v>
      </c>
      <c r="V66" s="11">
        <v>494</v>
      </c>
      <c r="W66" s="11">
        <v>539</v>
      </c>
      <c r="X66" s="467">
        <f t="shared" si="30"/>
        <v>-8.4889643463497449E-2</v>
      </c>
      <c r="Y66" s="467">
        <f t="shared" si="31"/>
        <v>9.1093117408906882E-2</v>
      </c>
    </row>
    <row r="67" spans="1:25" ht="12.75" customHeight="1" x14ac:dyDescent="0.2">
      <c r="A67" s="462" t="s">
        <v>103</v>
      </c>
      <c r="B67" s="11">
        <v>795</v>
      </c>
      <c r="C67" s="11">
        <v>764</v>
      </c>
      <c r="D67" s="11">
        <v>853</v>
      </c>
      <c r="E67" s="467">
        <f t="shared" si="24"/>
        <v>7.2955974842767293E-2</v>
      </c>
      <c r="F67" s="467">
        <f t="shared" si="25"/>
        <v>0.11649214659685864</v>
      </c>
      <c r="H67" s="11">
        <v>702</v>
      </c>
      <c r="I67" s="11">
        <v>570</v>
      </c>
      <c r="J67" s="11">
        <v>706</v>
      </c>
      <c r="K67" s="467">
        <f t="shared" si="26"/>
        <v>5.6980056980056983E-3</v>
      </c>
      <c r="L67" s="467">
        <f t="shared" si="27"/>
        <v>0.23859649122807017</v>
      </c>
      <c r="N67" s="462" t="s">
        <v>103</v>
      </c>
      <c r="O67" s="11">
        <v>795</v>
      </c>
      <c r="P67" s="11">
        <v>764</v>
      </c>
      <c r="Q67" s="11">
        <v>853</v>
      </c>
      <c r="R67" s="467">
        <f t="shared" si="28"/>
        <v>7.2955974842767293E-2</v>
      </c>
      <c r="S67" s="467">
        <f t="shared" si="29"/>
        <v>0.11649214659685864</v>
      </c>
      <c r="U67" s="11">
        <v>702</v>
      </c>
      <c r="V67" s="11">
        <v>570</v>
      </c>
      <c r="W67" s="11">
        <v>706</v>
      </c>
      <c r="X67" s="467">
        <f t="shared" si="30"/>
        <v>5.6980056980056983E-3</v>
      </c>
      <c r="Y67" s="467">
        <f t="shared" si="31"/>
        <v>0.23859649122807017</v>
      </c>
    </row>
    <row r="68" spans="1:25" ht="12.75" customHeight="1" x14ac:dyDescent="0.2">
      <c r="A68" s="462" t="s">
        <v>104</v>
      </c>
      <c r="B68" s="11">
        <v>788</v>
      </c>
      <c r="C68" s="11">
        <v>727</v>
      </c>
      <c r="D68" s="11">
        <v>773</v>
      </c>
      <c r="E68" s="467">
        <f t="shared" si="24"/>
        <v>-1.9035532994923859E-2</v>
      </c>
      <c r="F68" s="467">
        <f t="shared" si="25"/>
        <v>6.3273727647867956E-2</v>
      </c>
      <c r="H68" s="11">
        <v>669</v>
      </c>
      <c r="I68" s="11">
        <v>704</v>
      </c>
      <c r="J68" s="11">
        <v>663</v>
      </c>
      <c r="K68" s="467">
        <f t="shared" si="26"/>
        <v>-8.9686098654708519E-3</v>
      </c>
      <c r="L68" s="467">
        <f t="shared" si="27"/>
        <v>-5.823863636363636E-2</v>
      </c>
      <c r="N68" s="462" t="s">
        <v>104</v>
      </c>
      <c r="O68" s="11">
        <v>788</v>
      </c>
      <c r="P68" s="11">
        <v>727</v>
      </c>
      <c r="Q68" s="11">
        <v>773</v>
      </c>
      <c r="R68" s="467">
        <f t="shared" si="28"/>
        <v>-1.9035532994923859E-2</v>
      </c>
      <c r="S68" s="467">
        <f t="shared" si="29"/>
        <v>6.3273727647867956E-2</v>
      </c>
      <c r="U68" s="11">
        <v>669</v>
      </c>
      <c r="V68" s="11">
        <v>704</v>
      </c>
      <c r="W68" s="11">
        <v>663</v>
      </c>
      <c r="X68" s="467">
        <f t="shared" si="30"/>
        <v>-8.9686098654708519E-3</v>
      </c>
      <c r="Y68" s="467">
        <f t="shared" si="31"/>
        <v>-5.823863636363636E-2</v>
      </c>
    </row>
    <row r="69" spans="1:25" ht="12.75" customHeight="1" x14ac:dyDescent="0.2">
      <c r="A69" s="462" t="s">
        <v>105</v>
      </c>
      <c r="B69" s="11"/>
      <c r="C69" s="11"/>
      <c r="D69" s="11"/>
      <c r="E69" s="467"/>
      <c r="F69" s="467"/>
      <c r="H69" s="11"/>
      <c r="I69" s="11"/>
      <c r="J69" s="11"/>
      <c r="K69" s="467"/>
      <c r="L69" s="467"/>
      <c r="N69" s="462" t="s">
        <v>105</v>
      </c>
      <c r="O69" s="11">
        <v>758</v>
      </c>
      <c r="P69" s="11">
        <v>703</v>
      </c>
      <c r="Q69" s="11"/>
      <c r="R69" s="467">
        <f t="shared" si="28"/>
        <v>-1</v>
      </c>
      <c r="S69" s="467">
        <f t="shared" si="29"/>
        <v>-1</v>
      </c>
      <c r="U69" s="11">
        <v>676</v>
      </c>
      <c r="V69" s="11">
        <v>727</v>
      </c>
      <c r="W69" s="11"/>
      <c r="X69" s="467">
        <f t="shared" si="30"/>
        <v>-1</v>
      </c>
      <c r="Y69" s="467">
        <f t="shared" si="31"/>
        <v>-1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28"/>
        <v>-1</v>
      </c>
      <c r="S70" s="467">
        <f t="shared" si="29"/>
        <v>-1</v>
      </c>
      <c r="U70" s="11">
        <v>528</v>
      </c>
      <c r="V70" s="11">
        <v>623</v>
      </c>
      <c r="W70" s="11"/>
      <c r="X70" s="467">
        <f t="shared" si="30"/>
        <v>-1</v>
      </c>
      <c r="Y70" s="467">
        <f t="shared" si="31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28"/>
        <v>-1</v>
      </c>
      <c r="S71" s="467">
        <f t="shared" si="29"/>
        <v>-1</v>
      </c>
      <c r="U71" s="11">
        <v>521</v>
      </c>
      <c r="V71" s="11">
        <v>642</v>
      </c>
      <c r="W71" s="11"/>
      <c r="X71" s="467">
        <f t="shared" si="30"/>
        <v>-1</v>
      </c>
      <c r="Y71" s="467">
        <f t="shared" si="31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28"/>
        <v>-1</v>
      </c>
      <c r="S72" s="467">
        <f t="shared" si="29"/>
        <v>-1</v>
      </c>
      <c r="U72" s="11">
        <v>455</v>
      </c>
      <c r="V72" s="11">
        <v>547</v>
      </c>
      <c r="W72" s="11"/>
      <c r="X72" s="467">
        <f t="shared" si="30"/>
        <v>-1</v>
      </c>
      <c r="Y72" s="467">
        <f t="shared" si="31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28"/>
        <v>-1</v>
      </c>
      <c r="S73" s="467">
        <f t="shared" si="29"/>
        <v>-1</v>
      </c>
      <c r="T73"/>
      <c r="U73" s="11">
        <v>385</v>
      </c>
      <c r="V73" s="11">
        <v>476</v>
      </c>
      <c r="W73" s="11"/>
      <c r="X73" s="451">
        <f t="shared" si="30"/>
        <v>-1</v>
      </c>
      <c r="Y73" s="451">
        <f t="shared" si="31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4746</v>
      </c>
      <c r="C75" s="462">
        <f>SUM(C62:C73)</f>
        <v>4318</v>
      </c>
      <c r="D75" s="462">
        <f>SUM(D62:D73)</f>
        <v>4206</v>
      </c>
      <c r="E75" s="467">
        <f>(+D75-B75)/B75</f>
        <v>-0.11378002528445007</v>
      </c>
      <c r="F75" s="467">
        <f>(+D75-C75)/C75</f>
        <v>-2.5937934228809634E-2</v>
      </c>
      <c r="H75" s="462">
        <f>SUM(H62:H73)</f>
        <v>3365</v>
      </c>
      <c r="I75" s="462">
        <f>SUM(I62:I73)</f>
        <v>3283</v>
      </c>
      <c r="J75" s="462">
        <f>SUM(J62:J73)</f>
        <v>3327</v>
      </c>
      <c r="K75" s="467">
        <f>(+J75-H75)/H75</f>
        <v>-1.1292719167904903E-2</v>
      </c>
      <c r="L75" s="467">
        <f>(+J75-I75)/I75</f>
        <v>1.3402375875723424E-2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4206</v>
      </c>
      <c r="R75" s="467">
        <f>(+Q75-O75)/O75</f>
        <v>-0.4209004543577034</v>
      </c>
      <c r="S75" s="467">
        <f>(+Q75-P75)/P75</f>
        <v>-0.38759464181712289</v>
      </c>
      <c r="U75" s="462">
        <f>SUM(U62:U73)</f>
        <v>5930</v>
      </c>
      <c r="V75" s="462">
        <f>SUM(V62:V73)</f>
        <v>6298</v>
      </c>
      <c r="W75" s="462">
        <f>SUM(W62:W73)</f>
        <v>3327</v>
      </c>
      <c r="X75" s="467">
        <f>(+W75-U75)/U75</f>
        <v>-0.43895446880269817</v>
      </c>
      <c r="Y75" s="467">
        <f>(+W75-V75)/V75</f>
        <v>-0.4717370593839314</v>
      </c>
    </row>
    <row r="76" spans="1:25" ht="12.75" customHeight="1" x14ac:dyDescent="0.2"/>
    <row r="77" spans="1:25" ht="12.75" customHeight="1" x14ac:dyDescent="0.2">
      <c r="A77" s="461">
        <f ca="1">TODAY()</f>
        <v>44419</v>
      </c>
      <c r="G77" s="465" t="s">
        <v>113</v>
      </c>
      <c r="N77" s="461">
        <f ca="1">TODAY()</f>
        <v>44419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 x14ac:dyDescent="0.2">
      <c r="A81" s="462" t="s">
        <v>98</v>
      </c>
      <c r="B81" s="462">
        <v>118</v>
      </c>
      <c r="C81" s="462">
        <v>109</v>
      </c>
      <c r="D81" s="462">
        <v>99</v>
      </c>
      <c r="E81" s="467">
        <f t="shared" ref="E81:E87" si="32">(+D81-B81)/B81</f>
        <v>-0.16101694915254236</v>
      </c>
      <c r="F81" s="467">
        <f t="shared" ref="F81:F87" si="33">(+D81-C81)/C81</f>
        <v>-9.1743119266055051E-2</v>
      </c>
      <c r="H81" s="462">
        <v>46</v>
      </c>
      <c r="I81" s="462">
        <v>72</v>
      </c>
      <c r="J81" s="462">
        <v>83</v>
      </c>
      <c r="K81" s="467">
        <f t="shared" ref="K81:K87" si="34">(+J81-H81)/H81</f>
        <v>0.80434782608695654</v>
      </c>
      <c r="L81" s="467">
        <f t="shared" ref="L81:L87" si="35"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">
      <c r="A82" s="462" t="s">
        <v>99</v>
      </c>
      <c r="B82" s="462">
        <v>99</v>
      </c>
      <c r="C82" s="462">
        <v>119</v>
      </c>
      <c r="D82" s="462">
        <v>81</v>
      </c>
      <c r="E82" s="467">
        <f t="shared" si="32"/>
        <v>-0.18181818181818182</v>
      </c>
      <c r="F82" s="467">
        <f t="shared" si="33"/>
        <v>-0.31932773109243695</v>
      </c>
      <c r="H82" s="462">
        <v>53</v>
      </c>
      <c r="I82" s="462">
        <v>72</v>
      </c>
      <c r="J82" s="462">
        <v>63</v>
      </c>
      <c r="K82" s="467">
        <f t="shared" si="34"/>
        <v>0.18867924528301888</v>
      </c>
      <c r="L82" s="467">
        <f t="shared" si="35"/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36">(+Q82-O82)/O82</f>
        <v>-0.18181818181818182</v>
      </c>
      <c r="S82" s="467">
        <f t="shared" ref="S82:S92" si="37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38">(+W82-U82)/U82</f>
        <v>0.18867924528301888</v>
      </c>
      <c r="Y82" s="467">
        <f t="shared" ref="Y82:Y92" si="39">(+W82-V82)/V82</f>
        <v>-0.125</v>
      </c>
    </row>
    <row r="83" spans="1:25" ht="12.75" customHeight="1" x14ac:dyDescent="0.2">
      <c r="A83" s="462" t="s">
        <v>100</v>
      </c>
      <c r="B83" s="462">
        <v>139</v>
      </c>
      <c r="C83" s="462">
        <v>159</v>
      </c>
      <c r="D83" s="462">
        <v>135</v>
      </c>
      <c r="E83" s="467">
        <f t="shared" si="32"/>
        <v>-2.8776978417266189E-2</v>
      </c>
      <c r="F83" s="467">
        <f t="shared" si="33"/>
        <v>-0.15094339622641509</v>
      </c>
      <c r="H83" s="462">
        <v>96</v>
      </c>
      <c r="I83" s="462">
        <v>94</v>
      </c>
      <c r="J83" s="462">
        <v>97</v>
      </c>
      <c r="K83" s="467">
        <f t="shared" si="34"/>
        <v>1.0416666666666666E-2</v>
      </c>
      <c r="L83" s="467">
        <f t="shared" si="35"/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36"/>
        <v>-2.8776978417266189E-2</v>
      </c>
      <c r="S83" s="467">
        <f t="shared" si="37"/>
        <v>-0.15094339622641509</v>
      </c>
      <c r="U83" s="462">
        <v>96</v>
      </c>
      <c r="V83" s="462">
        <v>94</v>
      </c>
      <c r="W83" s="462">
        <v>97</v>
      </c>
      <c r="X83" s="467">
        <f t="shared" si="38"/>
        <v>1.0416666666666666E-2</v>
      </c>
      <c r="Y83" s="467">
        <f t="shared" si="39"/>
        <v>3.1914893617021274E-2</v>
      </c>
    </row>
    <row r="84" spans="1:25" ht="12.75" customHeight="1" x14ac:dyDescent="0.2">
      <c r="A84" s="462" t="s">
        <v>101</v>
      </c>
      <c r="B84" s="11">
        <v>163</v>
      </c>
      <c r="C84" s="11">
        <v>105</v>
      </c>
      <c r="D84" s="11">
        <v>149</v>
      </c>
      <c r="E84" s="467">
        <f t="shared" si="32"/>
        <v>-8.5889570552147243E-2</v>
      </c>
      <c r="F84" s="467">
        <f t="shared" si="33"/>
        <v>0.41904761904761906</v>
      </c>
      <c r="H84" s="11">
        <v>105</v>
      </c>
      <c r="I84" s="11">
        <v>90</v>
      </c>
      <c r="J84" s="11">
        <v>113</v>
      </c>
      <c r="K84" s="467">
        <f t="shared" si="34"/>
        <v>7.6190476190476197E-2</v>
      </c>
      <c r="L84" s="467">
        <f t="shared" si="35"/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36"/>
        <v>-8.5889570552147243E-2</v>
      </c>
      <c r="S84" s="467">
        <f t="shared" si="37"/>
        <v>0.41904761904761906</v>
      </c>
      <c r="U84" s="11">
        <v>105</v>
      </c>
      <c r="V84" s="11">
        <v>90</v>
      </c>
      <c r="W84" s="11">
        <v>113</v>
      </c>
      <c r="X84" s="467">
        <f t="shared" si="38"/>
        <v>7.6190476190476197E-2</v>
      </c>
      <c r="Y84" s="467">
        <f t="shared" si="39"/>
        <v>0.25555555555555554</v>
      </c>
    </row>
    <row r="85" spans="1:25" ht="12.75" customHeight="1" x14ac:dyDescent="0.2">
      <c r="A85" s="462" t="s">
        <v>102</v>
      </c>
      <c r="B85" s="11">
        <v>206</v>
      </c>
      <c r="C85" s="11">
        <v>159</v>
      </c>
      <c r="D85" s="11">
        <v>159</v>
      </c>
      <c r="E85" s="467">
        <f t="shared" si="32"/>
        <v>-0.22815533980582525</v>
      </c>
      <c r="F85" s="467">
        <f t="shared" si="33"/>
        <v>0</v>
      </c>
      <c r="H85" s="11">
        <v>136</v>
      </c>
      <c r="I85" s="11">
        <v>104</v>
      </c>
      <c r="J85" s="11">
        <v>115</v>
      </c>
      <c r="K85" s="467">
        <f t="shared" si="34"/>
        <v>-0.15441176470588236</v>
      </c>
      <c r="L85" s="467">
        <f t="shared" si="35"/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36"/>
        <v>-0.22815533980582525</v>
      </c>
      <c r="S85" s="467">
        <f t="shared" si="37"/>
        <v>0</v>
      </c>
      <c r="U85" s="11">
        <v>136</v>
      </c>
      <c r="V85" s="11">
        <v>104</v>
      </c>
      <c r="W85" s="11">
        <v>115</v>
      </c>
      <c r="X85" s="467">
        <f t="shared" si="38"/>
        <v>-0.15441176470588236</v>
      </c>
      <c r="Y85" s="467">
        <f t="shared" si="39"/>
        <v>0.10576923076923077</v>
      </c>
    </row>
    <row r="86" spans="1:25" ht="12.75" customHeight="1" x14ac:dyDescent="0.2">
      <c r="A86" s="462" t="s">
        <v>103</v>
      </c>
      <c r="B86" s="11">
        <v>198</v>
      </c>
      <c r="C86" s="11">
        <v>184</v>
      </c>
      <c r="D86" s="11">
        <v>172</v>
      </c>
      <c r="E86" s="467">
        <f t="shared" si="32"/>
        <v>-0.13131313131313133</v>
      </c>
      <c r="F86" s="467">
        <f t="shared" si="33"/>
        <v>-6.5217391304347824E-2</v>
      </c>
      <c r="H86" s="11">
        <v>153</v>
      </c>
      <c r="I86" s="11">
        <v>126</v>
      </c>
      <c r="J86" s="11">
        <v>166</v>
      </c>
      <c r="K86" s="467">
        <f t="shared" si="34"/>
        <v>8.4967320261437912E-2</v>
      </c>
      <c r="L86" s="467">
        <f t="shared" si="35"/>
        <v>0.31746031746031744</v>
      </c>
      <c r="N86" s="462" t="s">
        <v>103</v>
      </c>
      <c r="O86" s="11">
        <v>198</v>
      </c>
      <c r="P86" s="11">
        <v>184</v>
      </c>
      <c r="Q86" s="11">
        <v>172</v>
      </c>
      <c r="R86" s="467">
        <f t="shared" si="36"/>
        <v>-0.13131313131313133</v>
      </c>
      <c r="S86" s="467">
        <f t="shared" si="37"/>
        <v>-6.5217391304347824E-2</v>
      </c>
      <c r="U86" s="11">
        <v>153</v>
      </c>
      <c r="V86" s="11">
        <v>126</v>
      </c>
      <c r="W86" s="11">
        <v>166</v>
      </c>
      <c r="X86" s="467">
        <f t="shared" si="38"/>
        <v>8.4967320261437912E-2</v>
      </c>
      <c r="Y86" s="467">
        <f t="shared" si="39"/>
        <v>0.31746031746031744</v>
      </c>
    </row>
    <row r="87" spans="1:25" ht="12.75" customHeight="1" x14ac:dyDescent="0.2">
      <c r="A87" s="462" t="s">
        <v>104</v>
      </c>
      <c r="B87" s="11">
        <v>200</v>
      </c>
      <c r="C87" s="11">
        <v>189</v>
      </c>
      <c r="D87" s="11">
        <v>136</v>
      </c>
      <c r="E87" s="467">
        <f t="shared" si="32"/>
        <v>-0.32</v>
      </c>
      <c r="F87" s="467">
        <f t="shared" si="33"/>
        <v>-0.28042328042328041</v>
      </c>
      <c r="H87" s="11">
        <v>168</v>
      </c>
      <c r="I87" s="11">
        <v>184</v>
      </c>
      <c r="J87" s="11">
        <v>151</v>
      </c>
      <c r="K87" s="467">
        <f t="shared" si="34"/>
        <v>-0.10119047619047619</v>
      </c>
      <c r="L87" s="467">
        <f t="shared" si="35"/>
        <v>-0.17934782608695651</v>
      </c>
      <c r="N87" s="462" t="s">
        <v>104</v>
      </c>
      <c r="O87" s="11">
        <v>200</v>
      </c>
      <c r="P87" s="11">
        <v>189</v>
      </c>
      <c r="Q87" s="11">
        <v>136</v>
      </c>
      <c r="R87" s="467">
        <f t="shared" si="36"/>
        <v>-0.32</v>
      </c>
      <c r="S87" s="467">
        <f t="shared" si="37"/>
        <v>-0.28042328042328041</v>
      </c>
      <c r="U87" s="11">
        <v>168</v>
      </c>
      <c r="V87" s="11">
        <v>184</v>
      </c>
      <c r="W87" s="11">
        <v>151</v>
      </c>
      <c r="X87" s="467">
        <f t="shared" si="38"/>
        <v>-0.10119047619047619</v>
      </c>
      <c r="Y87" s="467">
        <f t="shared" si="39"/>
        <v>-0.17934782608695651</v>
      </c>
    </row>
    <row r="88" spans="1:25" ht="12.75" customHeight="1" x14ac:dyDescent="0.2">
      <c r="A88" s="462" t="s">
        <v>105</v>
      </c>
      <c r="B88" s="11"/>
      <c r="C88" s="11"/>
      <c r="D88" s="11"/>
      <c r="E88" s="467"/>
      <c r="F88" s="467"/>
      <c r="H88" s="11"/>
      <c r="I88" s="11"/>
      <c r="J88" s="11"/>
      <c r="K88" s="467"/>
      <c r="L88" s="467"/>
      <c r="N88" s="462" t="s">
        <v>105</v>
      </c>
      <c r="O88" s="11">
        <v>170</v>
      </c>
      <c r="P88" s="11">
        <v>178</v>
      </c>
      <c r="Q88" s="11"/>
      <c r="R88" s="467">
        <f t="shared" si="36"/>
        <v>-1</v>
      </c>
      <c r="S88" s="467">
        <f t="shared" si="37"/>
        <v>-1</v>
      </c>
      <c r="U88" s="11">
        <v>150</v>
      </c>
      <c r="V88" s="11">
        <v>180</v>
      </c>
      <c r="W88" s="11"/>
      <c r="X88" s="467">
        <f t="shared" si="38"/>
        <v>-1</v>
      </c>
      <c r="Y88" s="467">
        <f t="shared" si="39"/>
        <v>-1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36"/>
        <v>-1</v>
      </c>
      <c r="S89" s="467">
        <f t="shared" si="37"/>
        <v>-1</v>
      </c>
      <c r="U89" s="11">
        <v>134</v>
      </c>
      <c r="V89" s="11">
        <v>153</v>
      </c>
      <c r="W89" s="11"/>
      <c r="X89" s="467">
        <f t="shared" si="38"/>
        <v>-1</v>
      </c>
      <c r="Y89" s="467">
        <f t="shared" si="39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36"/>
        <v>-1</v>
      </c>
      <c r="S90" s="467">
        <f t="shared" si="37"/>
        <v>-1</v>
      </c>
      <c r="U90" s="11">
        <v>134</v>
      </c>
      <c r="V90" s="11">
        <v>158</v>
      </c>
      <c r="W90" s="11"/>
      <c r="X90" s="467">
        <f t="shared" si="38"/>
        <v>-1</v>
      </c>
      <c r="Y90" s="467">
        <f t="shared" si="39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36"/>
        <v>-1</v>
      </c>
      <c r="S91" s="467">
        <f t="shared" si="37"/>
        <v>-1</v>
      </c>
      <c r="U91" s="11">
        <v>72</v>
      </c>
      <c r="V91" s="11">
        <v>135</v>
      </c>
      <c r="W91" s="11"/>
      <c r="X91" s="467">
        <f t="shared" si="38"/>
        <v>-1</v>
      </c>
      <c r="Y91" s="467">
        <f t="shared" si="39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36"/>
        <v>-1</v>
      </c>
      <c r="S92" s="467">
        <f t="shared" si="37"/>
        <v>-1</v>
      </c>
      <c r="T92"/>
      <c r="U92" s="11">
        <v>94</v>
      </c>
      <c r="V92" s="11">
        <v>108</v>
      </c>
      <c r="W92" s="11"/>
      <c r="X92" s="451">
        <f t="shared" si="38"/>
        <v>-1</v>
      </c>
      <c r="Y92" s="451">
        <f t="shared" si="39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1123</v>
      </c>
      <c r="C94" s="462">
        <f>SUM(C81:C92)</f>
        <v>1024</v>
      </c>
      <c r="D94" s="462">
        <f>SUM(D81:D92)</f>
        <v>931</v>
      </c>
      <c r="E94" s="467">
        <f>(+D94-B94)/B94</f>
        <v>-0.1709706144256456</v>
      </c>
      <c r="F94" s="467">
        <f>(+D94-C94)/C94</f>
        <v>-9.08203125E-2</v>
      </c>
      <c r="H94" s="462">
        <f>SUM(H81:H92)</f>
        <v>757</v>
      </c>
      <c r="I94" s="462">
        <f>SUM(I81:I92)</f>
        <v>742</v>
      </c>
      <c r="J94" s="462">
        <f>SUM(J81:J92)</f>
        <v>788</v>
      </c>
      <c r="K94" s="467">
        <f>(+J94-H94)/H94</f>
        <v>4.0951122853368563E-2</v>
      </c>
      <c r="L94" s="467">
        <f>(+J94-I94)/I94</f>
        <v>6.1994609164420483E-2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931</v>
      </c>
      <c r="R94" s="467">
        <f>(+Q94-O94)/O94</f>
        <v>-0.45745920745920748</v>
      </c>
      <c r="S94" s="467">
        <f>(+Q94-P94)/P94</f>
        <v>-0.42707692307692308</v>
      </c>
      <c r="U94" s="462">
        <f>SUM(U81:U92)</f>
        <v>1341</v>
      </c>
      <c r="V94" s="462">
        <f>SUM(V81:V92)</f>
        <v>1476</v>
      </c>
      <c r="W94" s="462">
        <f>SUM(W81:W92)</f>
        <v>788</v>
      </c>
      <c r="X94" s="467">
        <f>(+W94-U94)/U94</f>
        <v>-0.4123788217747949</v>
      </c>
      <c r="Y94" s="467">
        <f>(+W94-V94)/V94</f>
        <v>-0.46612466124661245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 x14ac:dyDescent="0.2">
      <c r="A100" s="462" t="s">
        <v>98</v>
      </c>
      <c r="B100" s="462">
        <v>127</v>
      </c>
      <c r="C100" s="462">
        <v>140</v>
      </c>
      <c r="D100" s="462">
        <v>134</v>
      </c>
      <c r="E100" s="467">
        <f t="shared" ref="E100:E106" si="40">(+D100-B100)/B100</f>
        <v>5.5118110236220472E-2</v>
      </c>
      <c r="F100" s="467">
        <f t="shared" ref="F100:F106" si="41">(+D100-C100)/C100</f>
        <v>-4.2857142857142858E-2</v>
      </c>
      <c r="H100" s="462">
        <v>78</v>
      </c>
      <c r="I100" s="462">
        <v>97</v>
      </c>
      <c r="J100" s="462">
        <v>97</v>
      </c>
      <c r="K100" s="467">
        <f t="shared" ref="K100:K106" si="42">(+J100-H100)/H100</f>
        <v>0.24358974358974358</v>
      </c>
      <c r="L100" s="467">
        <f t="shared" ref="L100:L106" si="43"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">
      <c r="A101" s="462" t="s">
        <v>99</v>
      </c>
      <c r="B101" s="462">
        <v>131</v>
      </c>
      <c r="C101" s="462">
        <v>178</v>
      </c>
      <c r="D101" s="462">
        <v>123</v>
      </c>
      <c r="E101" s="467">
        <f t="shared" si="40"/>
        <v>-6.1068702290076333E-2</v>
      </c>
      <c r="F101" s="467">
        <f t="shared" si="41"/>
        <v>-0.3089887640449438</v>
      </c>
      <c r="H101" s="462">
        <v>80</v>
      </c>
      <c r="I101" s="462">
        <v>99</v>
      </c>
      <c r="J101" s="462">
        <v>100</v>
      </c>
      <c r="K101" s="467">
        <f t="shared" si="42"/>
        <v>0.25</v>
      </c>
      <c r="L101" s="467">
        <f t="shared" si="43"/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44">(+Q101-O101)/O101</f>
        <v>-6.1068702290076333E-2</v>
      </c>
      <c r="S101" s="467">
        <f t="shared" ref="S101:S111" si="45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46">(+W101-U101)/U101</f>
        <v>0.25</v>
      </c>
      <c r="Y101" s="467">
        <f t="shared" ref="Y101:Y111" si="47">(+W101-V101)/V101</f>
        <v>1.0101010101010102E-2</v>
      </c>
    </row>
    <row r="102" spans="1:25" ht="12.75" customHeight="1" x14ac:dyDescent="0.2">
      <c r="A102" s="462" t="s">
        <v>100</v>
      </c>
      <c r="B102" s="462">
        <v>215</v>
      </c>
      <c r="C102" s="462">
        <v>213</v>
      </c>
      <c r="D102" s="462">
        <v>201</v>
      </c>
      <c r="E102" s="467">
        <f t="shared" si="40"/>
        <v>-6.5116279069767441E-2</v>
      </c>
      <c r="F102" s="467">
        <f t="shared" si="41"/>
        <v>-5.6338028169014086E-2</v>
      </c>
      <c r="H102" s="462">
        <v>129</v>
      </c>
      <c r="I102" s="462">
        <v>136</v>
      </c>
      <c r="J102" s="462">
        <v>151</v>
      </c>
      <c r="K102" s="467">
        <f t="shared" si="42"/>
        <v>0.17054263565891473</v>
      </c>
      <c r="L102" s="467">
        <f t="shared" si="43"/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44"/>
        <v>-6.5116279069767441E-2</v>
      </c>
      <c r="S102" s="467">
        <f t="shared" si="45"/>
        <v>-5.6338028169014086E-2</v>
      </c>
      <c r="U102" s="462">
        <v>129</v>
      </c>
      <c r="V102" s="462">
        <v>136</v>
      </c>
      <c r="W102" s="462">
        <v>151</v>
      </c>
      <c r="X102" s="467">
        <f t="shared" si="46"/>
        <v>0.17054263565891473</v>
      </c>
      <c r="Y102" s="467">
        <f t="shared" si="47"/>
        <v>0.11029411764705882</v>
      </c>
    </row>
    <row r="103" spans="1:25" ht="12.75" customHeight="1" x14ac:dyDescent="0.2">
      <c r="A103" s="462" t="s">
        <v>101</v>
      </c>
      <c r="B103" s="11">
        <v>252</v>
      </c>
      <c r="C103" s="11">
        <v>178</v>
      </c>
      <c r="D103" s="11">
        <v>224</v>
      </c>
      <c r="E103" s="467">
        <f t="shared" si="40"/>
        <v>-0.1111111111111111</v>
      </c>
      <c r="F103" s="467">
        <f t="shared" si="41"/>
        <v>0.25842696629213485</v>
      </c>
      <c r="H103" s="11">
        <v>146</v>
      </c>
      <c r="I103" s="11">
        <v>157</v>
      </c>
      <c r="J103" s="11">
        <v>173</v>
      </c>
      <c r="K103" s="467">
        <f t="shared" si="42"/>
        <v>0.18493150684931506</v>
      </c>
      <c r="L103" s="467">
        <f t="shared" si="43"/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44"/>
        <v>-0.1111111111111111</v>
      </c>
      <c r="S103" s="467">
        <f t="shared" si="45"/>
        <v>0.25842696629213485</v>
      </c>
      <c r="U103" s="11">
        <v>146</v>
      </c>
      <c r="V103" s="11">
        <v>157</v>
      </c>
      <c r="W103" s="11">
        <v>173</v>
      </c>
      <c r="X103" s="467">
        <f t="shared" si="46"/>
        <v>0.18493150684931506</v>
      </c>
      <c r="Y103" s="467">
        <f t="shared" si="47"/>
        <v>0.10191082802547771</v>
      </c>
    </row>
    <row r="104" spans="1:25" ht="12.75" customHeight="1" x14ac:dyDescent="0.2">
      <c r="A104" s="462" t="s">
        <v>102</v>
      </c>
      <c r="B104" s="11">
        <v>272</v>
      </c>
      <c r="C104" s="11">
        <v>206</v>
      </c>
      <c r="D104" s="11">
        <v>249</v>
      </c>
      <c r="E104" s="467">
        <f t="shared" si="40"/>
        <v>-8.455882352941177E-2</v>
      </c>
      <c r="F104" s="467">
        <f t="shared" si="41"/>
        <v>0.20873786407766989</v>
      </c>
      <c r="H104" s="11">
        <v>217</v>
      </c>
      <c r="I104" s="11">
        <v>174</v>
      </c>
      <c r="J104" s="11">
        <v>161</v>
      </c>
      <c r="K104" s="467">
        <f t="shared" si="42"/>
        <v>-0.25806451612903225</v>
      </c>
      <c r="L104" s="467">
        <f t="shared" si="43"/>
        <v>-7.4712643678160925E-2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44"/>
        <v>-8.455882352941177E-2</v>
      </c>
      <c r="S104" s="467">
        <f t="shared" si="45"/>
        <v>0.20873786407766989</v>
      </c>
      <c r="U104" s="11">
        <v>217</v>
      </c>
      <c r="V104" s="11">
        <v>174</v>
      </c>
      <c r="W104" s="11">
        <v>161</v>
      </c>
      <c r="X104" s="467">
        <f t="shared" si="46"/>
        <v>-0.25806451612903225</v>
      </c>
      <c r="Y104" s="467">
        <f t="shared" si="47"/>
        <v>-7.4712643678160925E-2</v>
      </c>
    </row>
    <row r="105" spans="1:25" ht="12.75" customHeight="1" x14ac:dyDescent="0.2">
      <c r="A105" s="462" t="s">
        <v>103</v>
      </c>
      <c r="B105" s="11">
        <v>274</v>
      </c>
      <c r="C105" s="11">
        <v>233</v>
      </c>
      <c r="D105" s="11">
        <v>289</v>
      </c>
      <c r="E105" s="467">
        <f t="shared" si="40"/>
        <v>5.4744525547445258E-2</v>
      </c>
      <c r="F105" s="467">
        <f t="shared" si="41"/>
        <v>0.24034334763948498</v>
      </c>
      <c r="H105" s="11">
        <v>222</v>
      </c>
      <c r="I105" s="11">
        <v>198</v>
      </c>
      <c r="J105" s="11">
        <v>247</v>
      </c>
      <c r="K105" s="467">
        <f t="shared" si="42"/>
        <v>0.11261261261261261</v>
      </c>
      <c r="L105" s="467">
        <f t="shared" si="43"/>
        <v>0.24747474747474749</v>
      </c>
      <c r="N105" s="462" t="s">
        <v>103</v>
      </c>
      <c r="O105" s="11">
        <v>274</v>
      </c>
      <c r="P105" s="11">
        <v>233</v>
      </c>
      <c r="Q105" s="11">
        <v>289</v>
      </c>
      <c r="R105" s="467">
        <f t="shared" si="44"/>
        <v>5.4744525547445258E-2</v>
      </c>
      <c r="S105" s="467">
        <f t="shared" si="45"/>
        <v>0.24034334763948498</v>
      </c>
      <c r="U105" s="11">
        <v>222</v>
      </c>
      <c r="V105" s="11">
        <v>198</v>
      </c>
      <c r="W105" s="11">
        <v>247</v>
      </c>
      <c r="X105" s="467">
        <f t="shared" si="46"/>
        <v>0.11261261261261261</v>
      </c>
      <c r="Y105" s="467">
        <f t="shared" si="47"/>
        <v>0.24747474747474749</v>
      </c>
    </row>
    <row r="106" spans="1:25" ht="12.75" customHeight="1" x14ac:dyDescent="0.2">
      <c r="A106" s="462" t="s">
        <v>104</v>
      </c>
      <c r="B106" s="11">
        <v>255</v>
      </c>
      <c r="C106" s="11">
        <v>240</v>
      </c>
      <c r="D106" s="11">
        <v>260</v>
      </c>
      <c r="E106" s="467">
        <f t="shared" si="40"/>
        <v>1.9607843137254902E-2</v>
      </c>
      <c r="F106" s="467">
        <f t="shared" si="41"/>
        <v>8.3333333333333329E-2</v>
      </c>
      <c r="H106" s="11">
        <v>212</v>
      </c>
      <c r="I106" s="11">
        <v>217</v>
      </c>
      <c r="J106" s="11">
        <v>246</v>
      </c>
      <c r="K106" s="467">
        <f t="shared" si="42"/>
        <v>0.16037735849056603</v>
      </c>
      <c r="L106" s="467">
        <f t="shared" si="43"/>
        <v>0.13364055299539171</v>
      </c>
      <c r="N106" s="462" t="s">
        <v>104</v>
      </c>
      <c r="O106" s="11">
        <v>255</v>
      </c>
      <c r="P106" s="11">
        <v>240</v>
      </c>
      <c r="Q106" s="11">
        <v>260</v>
      </c>
      <c r="R106" s="467">
        <f t="shared" si="44"/>
        <v>1.9607843137254902E-2</v>
      </c>
      <c r="S106" s="467">
        <f t="shared" si="45"/>
        <v>8.3333333333333329E-2</v>
      </c>
      <c r="U106" s="11">
        <v>212</v>
      </c>
      <c r="V106" s="11">
        <v>217</v>
      </c>
      <c r="W106" s="11">
        <v>246</v>
      </c>
      <c r="X106" s="467">
        <f t="shared" si="46"/>
        <v>0.16037735849056603</v>
      </c>
      <c r="Y106" s="467">
        <f t="shared" si="47"/>
        <v>0.13364055299539171</v>
      </c>
    </row>
    <row r="107" spans="1:25" ht="12.75" customHeight="1" x14ac:dyDescent="0.2">
      <c r="A107" s="462" t="s">
        <v>105</v>
      </c>
      <c r="B107" s="11"/>
      <c r="C107" s="11"/>
      <c r="D107" s="11"/>
      <c r="E107" s="467"/>
      <c r="F107" s="467"/>
      <c r="H107" s="11"/>
      <c r="I107" s="11"/>
      <c r="J107" s="11"/>
      <c r="K107" s="467"/>
      <c r="L107" s="467"/>
      <c r="N107" s="462" t="s">
        <v>105</v>
      </c>
      <c r="O107" s="11">
        <v>225</v>
      </c>
      <c r="P107" s="11">
        <v>254</v>
      </c>
      <c r="Q107" s="11"/>
      <c r="R107" s="467">
        <f t="shared" si="44"/>
        <v>-1</v>
      </c>
      <c r="S107" s="467">
        <f t="shared" si="45"/>
        <v>-1</v>
      </c>
      <c r="U107" s="11">
        <v>252</v>
      </c>
      <c r="V107" s="11">
        <v>242</v>
      </c>
      <c r="W107" s="11"/>
      <c r="X107" s="467">
        <f t="shared" si="46"/>
        <v>-1</v>
      </c>
      <c r="Y107" s="467">
        <f t="shared" si="47"/>
        <v>-1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44"/>
        <v>-1</v>
      </c>
      <c r="S108" s="467">
        <f t="shared" si="45"/>
        <v>-1</v>
      </c>
      <c r="U108" s="11">
        <v>186</v>
      </c>
      <c r="V108" s="11">
        <v>230</v>
      </c>
      <c r="W108" s="11"/>
      <c r="X108" s="467">
        <f t="shared" si="46"/>
        <v>-1</v>
      </c>
      <c r="Y108" s="467">
        <f t="shared" si="47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44"/>
        <v>-1</v>
      </c>
      <c r="S109" s="467">
        <f t="shared" si="45"/>
        <v>-1</v>
      </c>
      <c r="U109" s="11">
        <v>185</v>
      </c>
      <c r="V109" s="11">
        <v>235</v>
      </c>
      <c r="W109" s="11"/>
      <c r="X109" s="467">
        <f t="shared" si="46"/>
        <v>-1</v>
      </c>
      <c r="Y109" s="467">
        <f t="shared" si="47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44"/>
        <v>-1</v>
      </c>
      <c r="S110" s="467">
        <f t="shared" si="45"/>
        <v>-1</v>
      </c>
      <c r="U110" s="11">
        <v>143</v>
      </c>
      <c r="V110" s="11">
        <v>186</v>
      </c>
      <c r="W110" s="11"/>
      <c r="X110" s="467">
        <f t="shared" si="46"/>
        <v>-1</v>
      </c>
      <c r="Y110" s="467">
        <f t="shared" si="47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44"/>
        <v>-1</v>
      </c>
      <c r="S111" s="451">
        <f t="shared" si="45"/>
        <v>-1</v>
      </c>
      <c r="T111"/>
      <c r="U111" s="11">
        <v>161</v>
      </c>
      <c r="V111" s="11">
        <v>173</v>
      </c>
      <c r="W111" s="11"/>
      <c r="X111" s="451">
        <f t="shared" si="46"/>
        <v>-1</v>
      </c>
      <c r="Y111" s="451">
        <f t="shared" si="47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1526</v>
      </c>
      <c r="C113" s="462">
        <f>SUM(C100:C111)</f>
        <v>1388</v>
      </c>
      <c r="D113" s="462">
        <f>SUM(D100:D111)</f>
        <v>1480</v>
      </c>
      <c r="E113" s="467">
        <f>(+D113-B113)/B113</f>
        <v>-3.0144167758846659E-2</v>
      </c>
      <c r="F113" s="467">
        <f>(+D113-C113)/C113</f>
        <v>6.6282420749279536E-2</v>
      </c>
      <c r="H113" s="462">
        <f>SUM(H100:H112)</f>
        <v>1084</v>
      </c>
      <c r="I113" s="462">
        <f>SUM(I100:I112)</f>
        <v>1078</v>
      </c>
      <c r="J113" s="462">
        <f>SUM(J100:J112)</f>
        <v>1175</v>
      </c>
      <c r="K113" s="467">
        <f>(+J113-H113)/H113</f>
        <v>8.3948339483394835E-2</v>
      </c>
      <c r="L113" s="467">
        <f>(+J113-I113)/I113</f>
        <v>8.9981447124304267E-2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1480</v>
      </c>
      <c r="R113" s="467">
        <f>(+Q113-O113)/O113</f>
        <v>-0.37971500419111481</v>
      </c>
      <c r="S113" s="467">
        <f>(+Q113-P113)/P113</f>
        <v>-0.35314685314685312</v>
      </c>
      <c r="U113" s="462">
        <f>SUM(U100:U112)</f>
        <v>2011</v>
      </c>
      <c r="V113" s="462">
        <f>SUM(V100:V112)</f>
        <v>2144</v>
      </c>
      <c r="W113" s="462">
        <f>SUM(W100:W112)</f>
        <v>1175</v>
      </c>
      <c r="X113" s="467">
        <f>(+W113-U113)/U113</f>
        <v>-0.4157135753356539</v>
      </c>
      <c r="Y113" s="467">
        <f>(+W113-V113)/V113</f>
        <v>-0.45195895522388058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44419</v>
      </c>
      <c r="G116" s="465" t="s">
        <v>3</v>
      </c>
      <c r="N116" s="461">
        <f ca="1">TODAY()</f>
        <v>44419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 x14ac:dyDescent="0.2">
      <c r="A119" s="462" t="s">
        <v>98</v>
      </c>
      <c r="B119" s="462">
        <v>205</v>
      </c>
      <c r="C119" s="462">
        <v>201</v>
      </c>
      <c r="D119" s="462">
        <v>200</v>
      </c>
      <c r="E119" s="467">
        <f t="shared" ref="E119:E125" si="48">(+D119-B119)/B119</f>
        <v>-2.4390243902439025E-2</v>
      </c>
      <c r="F119" s="467">
        <f t="shared" ref="F119:F125" si="49"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 t="shared" ref="K119:K125" si="50">(+J119-H119)/H119</f>
        <v>3.0864197530864196E-2</v>
      </c>
      <c r="L119" s="467">
        <f t="shared" ref="L119:L125" si="51"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">
      <c r="A120" s="462" t="s">
        <v>99</v>
      </c>
      <c r="B120" s="462">
        <v>196</v>
      </c>
      <c r="C120" s="462">
        <v>256</v>
      </c>
      <c r="D120" s="462">
        <v>170</v>
      </c>
      <c r="E120" s="467">
        <f t="shared" si="48"/>
        <v>-0.1326530612244898</v>
      </c>
      <c r="F120" s="467">
        <f t="shared" si="49"/>
        <v>-0.3359375</v>
      </c>
      <c r="H120" s="462">
        <v>159</v>
      </c>
      <c r="I120" s="462">
        <v>133</v>
      </c>
      <c r="J120" s="462">
        <v>185</v>
      </c>
      <c r="K120" s="467">
        <f t="shared" si="50"/>
        <v>0.16352201257861634</v>
      </c>
      <c r="L120" s="467">
        <f t="shared" si="51"/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52">(+Q120-O120)/O120</f>
        <v>-0.1326530612244898</v>
      </c>
      <c r="S120" s="467">
        <f t="shared" ref="S120:S130" si="53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54">(+W120-U120)/U120</f>
        <v>0.16352201257861634</v>
      </c>
      <c r="Y120" s="467">
        <f t="shared" ref="Y120:Y130" si="55">(+W120-V120)/V120</f>
        <v>0.39097744360902253</v>
      </c>
    </row>
    <row r="121" spans="1:25" ht="12.75" customHeight="1" x14ac:dyDescent="0.2">
      <c r="A121" s="462" t="s">
        <v>100</v>
      </c>
      <c r="B121" s="462">
        <v>279</v>
      </c>
      <c r="C121" s="462">
        <v>320</v>
      </c>
      <c r="D121" s="462">
        <v>259</v>
      </c>
      <c r="E121" s="467">
        <f t="shared" si="48"/>
        <v>-7.1684587813620068E-2</v>
      </c>
      <c r="F121" s="467">
        <f t="shared" si="49"/>
        <v>-0.19062499999999999</v>
      </c>
      <c r="H121" s="462">
        <v>166</v>
      </c>
      <c r="I121" s="462">
        <v>210</v>
      </c>
      <c r="J121" s="462">
        <v>245</v>
      </c>
      <c r="K121" s="467">
        <f t="shared" si="50"/>
        <v>0.4759036144578313</v>
      </c>
      <c r="L121" s="467">
        <f t="shared" si="51"/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52"/>
        <v>-7.1684587813620068E-2</v>
      </c>
      <c r="S121" s="467">
        <f t="shared" si="53"/>
        <v>-0.19062499999999999</v>
      </c>
      <c r="U121" s="462">
        <v>166</v>
      </c>
      <c r="V121" s="462">
        <v>210</v>
      </c>
      <c r="W121" s="462">
        <v>245</v>
      </c>
      <c r="X121" s="467">
        <f t="shared" si="54"/>
        <v>0.4759036144578313</v>
      </c>
      <c r="Y121" s="467">
        <f t="shared" si="55"/>
        <v>0.16666666666666666</v>
      </c>
    </row>
    <row r="122" spans="1:25" ht="12.75" customHeight="1" x14ac:dyDescent="0.2">
      <c r="A122" s="462" t="s">
        <v>101</v>
      </c>
      <c r="B122" s="11">
        <v>377</v>
      </c>
      <c r="C122" s="11">
        <v>225</v>
      </c>
      <c r="D122" s="11">
        <v>341</v>
      </c>
      <c r="E122" s="467">
        <f t="shared" si="48"/>
        <v>-9.5490716180371346E-2</v>
      </c>
      <c r="F122" s="467">
        <f t="shared" si="49"/>
        <v>0.51555555555555554</v>
      </c>
      <c r="H122" s="11">
        <v>220</v>
      </c>
      <c r="I122" s="11">
        <v>197</v>
      </c>
      <c r="J122" s="11">
        <v>252</v>
      </c>
      <c r="K122" s="467">
        <f t="shared" si="50"/>
        <v>0.14545454545454545</v>
      </c>
      <c r="L122" s="467">
        <f t="shared" si="51"/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52"/>
        <v>-9.5490716180371346E-2</v>
      </c>
      <c r="S122" s="467">
        <f t="shared" si="53"/>
        <v>0.51555555555555554</v>
      </c>
      <c r="U122" s="11">
        <v>220</v>
      </c>
      <c r="V122" s="11">
        <v>197</v>
      </c>
      <c r="W122" s="11">
        <v>252</v>
      </c>
      <c r="X122" s="467">
        <f t="shared" si="54"/>
        <v>0.14545454545454545</v>
      </c>
      <c r="Y122" s="467">
        <f t="shared" si="55"/>
        <v>0.27918781725888325</v>
      </c>
    </row>
    <row r="123" spans="1:25" ht="12.75" customHeight="1" x14ac:dyDescent="0.2">
      <c r="A123" s="462" t="s">
        <v>102</v>
      </c>
      <c r="B123" s="11">
        <v>379</v>
      </c>
      <c r="C123" s="11">
        <v>292</v>
      </c>
      <c r="D123" s="11">
        <v>368</v>
      </c>
      <c r="E123" s="467">
        <f t="shared" si="48"/>
        <v>-2.9023746701846966E-2</v>
      </c>
      <c r="F123" s="467">
        <f t="shared" si="49"/>
        <v>0.26027397260273971</v>
      </c>
      <c r="H123" s="11">
        <v>302</v>
      </c>
      <c r="I123" s="11">
        <v>221</v>
      </c>
      <c r="J123" s="11">
        <v>257</v>
      </c>
      <c r="K123" s="467">
        <f t="shared" si="50"/>
        <v>-0.1490066225165563</v>
      </c>
      <c r="L123" s="467">
        <f t="shared" si="51"/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52"/>
        <v>-2.9023746701846966E-2</v>
      </c>
      <c r="S123" s="467">
        <f t="shared" si="53"/>
        <v>0.26027397260273971</v>
      </c>
      <c r="U123" s="11">
        <v>302</v>
      </c>
      <c r="V123" s="11">
        <v>221</v>
      </c>
      <c r="W123" s="11">
        <v>257</v>
      </c>
      <c r="X123" s="467">
        <f t="shared" si="54"/>
        <v>-0.1490066225165563</v>
      </c>
      <c r="Y123" s="467">
        <f t="shared" si="55"/>
        <v>0.16289592760180996</v>
      </c>
    </row>
    <row r="124" spans="1:25" ht="12.75" customHeight="1" x14ac:dyDescent="0.2">
      <c r="A124" s="462" t="s">
        <v>103</v>
      </c>
      <c r="B124" s="11">
        <v>392</v>
      </c>
      <c r="C124" s="11">
        <v>339</v>
      </c>
      <c r="D124" s="11">
        <v>411</v>
      </c>
      <c r="E124" s="467">
        <f t="shared" si="48"/>
        <v>4.8469387755102039E-2</v>
      </c>
      <c r="F124" s="467">
        <f t="shared" si="49"/>
        <v>0.21238938053097345</v>
      </c>
      <c r="H124" s="11">
        <v>279</v>
      </c>
      <c r="I124" s="11">
        <v>272</v>
      </c>
      <c r="J124" s="11">
        <v>350</v>
      </c>
      <c r="K124" s="467">
        <f t="shared" si="50"/>
        <v>0.25448028673835127</v>
      </c>
      <c r="L124" s="467">
        <f t="shared" si="51"/>
        <v>0.28676470588235292</v>
      </c>
      <c r="N124" s="462" t="s">
        <v>103</v>
      </c>
      <c r="O124" s="11">
        <v>392</v>
      </c>
      <c r="P124" s="11">
        <v>339</v>
      </c>
      <c r="Q124" s="11">
        <v>411</v>
      </c>
      <c r="R124" s="467">
        <f t="shared" si="52"/>
        <v>4.8469387755102039E-2</v>
      </c>
      <c r="S124" s="467">
        <f t="shared" si="53"/>
        <v>0.21238938053097345</v>
      </c>
      <c r="U124" s="11">
        <v>279</v>
      </c>
      <c r="V124" s="11">
        <v>272</v>
      </c>
      <c r="W124" s="11">
        <v>350</v>
      </c>
      <c r="X124" s="467">
        <f t="shared" si="54"/>
        <v>0.25448028673835127</v>
      </c>
      <c r="Y124" s="467">
        <f t="shared" si="55"/>
        <v>0.28676470588235292</v>
      </c>
    </row>
    <row r="125" spans="1:25" ht="12.75" customHeight="1" x14ac:dyDescent="0.2">
      <c r="A125" s="462" t="s">
        <v>104</v>
      </c>
      <c r="B125" s="11">
        <v>389</v>
      </c>
      <c r="C125" s="11">
        <v>381</v>
      </c>
      <c r="D125" s="11">
        <v>398</v>
      </c>
      <c r="E125" s="467">
        <f t="shared" si="48"/>
        <v>2.313624678663239E-2</v>
      </c>
      <c r="F125" s="467">
        <f t="shared" si="49"/>
        <v>4.4619422572178477E-2</v>
      </c>
      <c r="H125" s="11">
        <v>266</v>
      </c>
      <c r="I125" s="11">
        <v>323</v>
      </c>
      <c r="J125" s="11">
        <v>332</v>
      </c>
      <c r="K125" s="467">
        <f t="shared" si="50"/>
        <v>0.24812030075187969</v>
      </c>
      <c r="L125" s="467">
        <f t="shared" si="51"/>
        <v>2.7863777089783281E-2</v>
      </c>
      <c r="N125" s="462" t="s">
        <v>104</v>
      </c>
      <c r="O125" s="11">
        <v>389</v>
      </c>
      <c r="P125" s="11">
        <v>381</v>
      </c>
      <c r="Q125" s="11">
        <v>398</v>
      </c>
      <c r="R125" s="467">
        <f t="shared" si="52"/>
        <v>2.313624678663239E-2</v>
      </c>
      <c r="S125" s="467">
        <f t="shared" si="53"/>
        <v>4.4619422572178477E-2</v>
      </c>
      <c r="U125" s="11">
        <v>266</v>
      </c>
      <c r="V125" s="11">
        <v>323</v>
      </c>
      <c r="W125" s="11">
        <v>332</v>
      </c>
      <c r="X125" s="467">
        <f t="shared" si="54"/>
        <v>0.24812030075187969</v>
      </c>
      <c r="Y125" s="467">
        <f t="shared" si="55"/>
        <v>2.7863777089783281E-2</v>
      </c>
    </row>
    <row r="126" spans="1:25" ht="12.75" customHeight="1" x14ac:dyDescent="0.2">
      <c r="A126" s="462" t="s">
        <v>105</v>
      </c>
      <c r="B126" s="11"/>
      <c r="C126" s="11"/>
      <c r="D126" s="11"/>
      <c r="E126" s="467"/>
      <c r="F126" s="467"/>
      <c r="H126" s="11"/>
      <c r="I126" s="11"/>
      <c r="J126" s="11"/>
      <c r="K126" s="467"/>
      <c r="L126" s="467"/>
      <c r="N126" s="462" t="s">
        <v>105</v>
      </c>
      <c r="O126" s="11">
        <v>350</v>
      </c>
      <c r="P126" s="11">
        <v>389</v>
      </c>
      <c r="Q126" s="11"/>
      <c r="R126" s="467">
        <f t="shared" si="52"/>
        <v>-1</v>
      </c>
      <c r="S126" s="467">
        <f t="shared" si="53"/>
        <v>-1</v>
      </c>
      <c r="U126" s="11">
        <v>290</v>
      </c>
      <c r="V126" s="11">
        <v>306</v>
      </c>
      <c r="W126" s="11"/>
      <c r="X126" s="467">
        <f t="shared" si="54"/>
        <v>-1</v>
      </c>
      <c r="Y126" s="467">
        <f t="shared" si="55"/>
        <v>-1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52"/>
        <v>-1</v>
      </c>
      <c r="S127" s="467">
        <f t="shared" si="53"/>
        <v>-1</v>
      </c>
      <c r="U127" s="11">
        <v>277</v>
      </c>
      <c r="V127" s="11">
        <v>332</v>
      </c>
      <c r="W127" s="11"/>
      <c r="X127" s="467">
        <f t="shared" si="54"/>
        <v>-1</v>
      </c>
      <c r="Y127" s="467">
        <f t="shared" si="55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52"/>
        <v>-1</v>
      </c>
      <c r="S128" s="467">
        <f t="shared" si="53"/>
        <v>-1</v>
      </c>
      <c r="U128" s="11">
        <v>227</v>
      </c>
      <c r="V128" s="11">
        <v>361</v>
      </c>
      <c r="W128" s="11"/>
      <c r="X128" s="467">
        <f t="shared" si="54"/>
        <v>-1</v>
      </c>
      <c r="Y128" s="467">
        <f t="shared" si="55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52"/>
        <v>-1</v>
      </c>
      <c r="S129" s="467">
        <f t="shared" si="53"/>
        <v>-1</v>
      </c>
      <c r="U129" s="11">
        <v>198</v>
      </c>
      <c r="V129" s="11">
        <v>285</v>
      </c>
      <c r="W129" s="11"/>
      <c r="X129" s="467">
        <f t="shared" si="54"/>
        <v>-1</v>
      </c>
      <c r="Y129" s="467">
        <f t="shared" si="55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52"/>
        <v>-1</v>
      </c>
      <c r="S130" s="451">
        <f t="shared" si="53"/>
        <v>-1</v>
      </c>
      <c r="T130"/>
      <c r="U130" s="11">
        <v>216</v>
      </c>
      <c r="V130" s="11">
        <v>247</v>
      </c>
      <c r="W130" s="11"/>
      <c r="X130" s="451">
        <f t="shared" si="54"/>
        <v>-1</v>
      </c>
      <c r="Y130" s="451">
        <f t="shared" si="55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2217</v>
      </c>
      <c r="C132" s="462">
        <f>SUM(C119:C130)</f>
        <v>2014</v>
      </c>
      <c r="D132" s="462">
        <f>SUM(D119:D130)</f>
        <v>2147</v>
      </c>
      <c r="E132" s="467">
        <f>(+D132-B132)/B132</f>
        <v>-3.1574199368516014E-2</v>
      </c>
      <c r="F132" s="467">
        <f>(+D132-C132)/C132</f>
        <v>6.6037735849056603E-2</v>
      </c>
      <c r="H132" s="462">
        <f>SUM(H119:H131)</f>
        <v>1554</v>
      </c>
      <c r="I132" s="462">
        <f>SUM(I119:I131)</f>
        <v>1521</v>
      </c>
      <c r="J132" s="462">
        <f>SUM(J119:J131)</f>
        <v>1788</v>
      </c>
      <c r="K132" s="467">
        <f>(+J132-H132)/H132</f>
        <v>0.15057915057915058</v>
      </c>
      <c r="L132" s="467">
        <f>(+J132-I132)/I132</f>
        <v>0.17554240631163709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2147</v>
      </c>
      <c r="R132" s="467">
        <f>(+Q132-O132)/O132</f>
        <v>-0.39657110736368745</v>
      </c>
      <c r="S132" s="467">
        <f>(+Q132-P132)/P132</f>
        <v>-0.38551803091013165</v>
      </c>
      <c r="U132" s="462">
        <f>SUM(U119:U131)</f>
        <v>2762</v>
      </c>
      <c r="V132" s="462">
        <f>SUM(V119:V131)</f>
        <v>3052</v>
      </c>
      <c r="W132" s="462">
        <f>SUM(W119:W131)</f>
        <v>1788</v>
      </c>
      <c r="X132" s="467">
        <f>(+W132-U132)/U132</f>
        <v>-0.35264301230992035</v>
      </c>
      <c r="Y132" s="467">
        <f>(+W132-V132)/V132</f>
        <v>-0.41415465268676277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 x14ac:dyDescent="0.2">
      <c r="A138" s="462" t="s">
        <v>98</v>
      </c>
      <c r="B138" s="462">
        <v>185</v>
      </c>
      <c r="C138" s="462">
        <v>187</v>
      </c>
      <c r="D138" s="462">
        <v>144</v>
      </c>
      <c r="E138" s="467">
        <f t="shared" ref="E138:E144" si="56">(+D138-B138)/B138</f>
        <v>-0.22162162162162163</v>
      </c>
      <c r="F138" s="467">
        <f t="shared" ref="F138:F144" si="57">(+D138-C138)/C138</f>
        <v>-0.22994652406417113</v>
      </c>
      <c r="H138" s="462">
        <v>109</v>
      </c>
      <c r="I138" s="462">
        <v>117</v>
      </c>
      <c r="J138" s="462">
        <v>133</v>
      </c>
      <c r="K138" s="467">
        <f t="shared" ref="K138:K144" si="58">(+J138-H138)/H138</f>
        <v>0.22018348623853212</v>
      </c>
      <c r="L138" s="467">
        <f t="shared" ref="L138:L144" si="59"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">
      <c r="A139" s="462" t="s">
        <v>99</v>
      </c>
      <c r="B139" s="462">
        <v>174</v>
      </c>
      <c r="C139" s="462">
        <v>193</v>
      </c>
      <c r="D139" s="462">
        <v>118</v>
      </c>
      <c r="E139" s="467">
        <f t="shared" si="56"/>
        <v>-0.32183908045977011</v>
      </c>
      <c r="F139" s="467">
        <f t="shared" si="57"/>
        <v>-0.38860103626943004</v>
      </c>
      <c r="H139" s="462">
        <v>122</v>
      </c>
      <c r="I139" s="462">
        <v>133</v>
      </c>
      <c r="J139" s="462">
        <v>157</v>
      </c>
      <c r="K139" s="467">
        <f t="shared" si="58"/>
        <v>0.28688524590163933</v>
      </c>
      <c r="L139" s="467">
        <f t="shared" si="59"/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60">(+Q139-O139)/O139</f>
        <v>-0.32183908045977011</v>
      </c>
      <c r="S139" s="467">
        <f t="shared" ref="S139:S149" si="61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62">(+W139-U139)/U139</f>
        <v>0.28688524590163933</v>
      </c>
      <c r="Y139" s="467">
        <f t="shared" ref="Y139:Y149" si="63">(+W139-V139)/V139</f>
        <v>0.18045112781954886</v>
      </c>
    </row>
    <row r="140" spans="1:25" ht="12.75" customHeight="1" x14ac:dyDescent="0.2">
      <c r="A140" s="462" t="s">
        <v>100</v>
      </c>
      <c r="B140" s="462">
        <v>278</v>
      </c>
      <c r="C140" s="462">
        <v>266</v>
      </c>
      <c r="D140" s="462">
        <v>227</v>
      </c>
      <c r="E140" s="467">
        <f t="shared" si="56"/>
        <v>-0.18345323741007194</v>
      </c>
      <c r="F140" s="467">
        <f t="shared" si="57"/>
        <v>-0.14661654135338345</v>
      </c>
      <c r="H140" s="462">
        <v>180</v>
      </c>
      <c r="I140" s="462">
        <v>177</v>
      </c>
      <c r="J140" s="462">
        <v>169</v>
      </c>
      <c r="K140" s="467">
        <f t="shared" si="58"/>
        <v>-6.1111111111111109E-2</v>
      </c>
      <c r="L140" s="467">
        <f t="shared" si="59"/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60"/>
        <v>-0.18345323741007194</v>
      </c>
      <c r="S140" s="467">
        <f t="shared" si="61"/>
        <v>-0.14661654135338345</v>
      </c>
      <c r="U140" s="462">
        <v>180</v>
      </c>
      <c r="V140" s="462">
        <v>177</v>
      </c>
      <c r="W140" s="462">
        <v>169</v>
      </c>
      <c r="X140" s="467">
        <f t="shared" si="62"/>
        <v>-6.1111111111111109E-2</v>
      </c>
      <c r="Y140" s="467">
        <f t="shared" si="63"/>
        <v>-4.519774011299435E-2</v>
      </c>
    </row>
    <row r="141" spans="1:25" ht="12.75" customHeight="1" x14ac:dyDescent="0.2">
      <c r="A141" s="462" t="s">
        <v>101</v>
      </c>
      <c r="B141" s="11">
        <v>312</v>
      </c>
      <c r="C141" s="11">
        <v>212</v>
      </c>
      <c r="D141" s="11">
        <v>273</v>
      </c>
      <c r="E141" s="467">
        <f t="shared" si="56"/>
        <v>-0.125</v>
      </c>
      <c r="F141" s="467">
        <f t="shared" si="57"/>
        <v>0.28773584905660377</v>
      </c>
      <c r="H141" s="11">
        <v>193</v>
      </c>
      <c r="I141" s="11">
        <v>179</v>
      </c>
      <c r="J141" s="11">
        <v>189</v>
      </c>
      <c r="K141" s="467">
        <f t="shared" si="58"/>
        <v>-2.072538860103627E-2</v>
      </c>
      <c r="L141" s="467">
        <f t="shared" si="59"/>
        <v>5.5865921787709494E-2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60"/>
        <v>-0.125</v>
      </c>
      <c r="S141" s="467">
        <f t="shared" si="61"/>
        <v>0.28773584905660377</v>
      </c>
      <c r="U141" s="11">
        <v>193</v>
      </c>
      <c r="V141" s="11">
        <v>179</v>
      </c>
      <c r="W141" s="11">
        <v>189</v>
      </c>
      <c r="X141" s="467">
        <f t="shared" si="62"/>
        <v>-2.072538860103627E-2</v>
      </c>
      <c r="Y141" s="467">
        <f t="shared" si="63"/>
        <v>5.5865921787709494E-2</v>
      </c>
    </row>
    <row r="142" spans="1:25" ht="12.75" customHeight="1" x14ac:dyDescent="0.2">
      <c r="A142" s="462" t="s">
        <v>102</v>
      </c>
      <c r="B142" s="11">
        <v>315</v>
      </c>
      <c r="C142" s="11">
        <v>233</v>
      </c>
      <c r="D142" s="11">
        <v>279</v>
      </c>
      <c r="E142" s="467">
        <f t="shared" si="56"/>
        <v>-0.11428571428571428</v>
      </c>
      <c r="F142" s="467">
        <f t="shared" si="57"/>
        <v>0.19742489270386265</v>
      </c>
      <c r="H142" s="11">
        <v>264</v>
      </c>
      <c r="I142" s="11">
        <v>170</v>
      </c>
      <c r="J142" s="11">
        <v>211</v>
      </c>
      <c r="K142" s="467">
        <f t="shared" si="58"/>
        <v>-0.20075757575757575</v>
      </c>
      <c r="L142" s="467">
        <f t="shared" si="59"/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60"/>
        <v>-0.11428571428571428</v>
      </c>
      <c r="S142" s="467">
        <f t="shared" si="61"/>
        <v>0.19742489270386265</v>
      </c>
      <c r="U142" s="11">
        <v>264</v>
      </c>
      <c r="V142" s="11">
        <v>170</v>
      </c>
      <c r="W142" s="11">
        <v>211</v>
      </c>
      <c r="X142" s="467">
        <f t="shared" si="62"/>
        <v>-0.20075757575757575</v>
      </c>
      <c r="Y142" s="467">
        <f t="shared" si="63"/>
        <v>0.2411764705882353</v>
      </c>
    </row>
    <row r="143" spans="1:25" ht="12.75" customHeight="1" x14ac:dyDescent="0.2">
      <c r="A143" s="462" t="s">
        <v>103</v>
      </c>
      <c r="B143" s="11">
        <v>302</v>
      </c>
      <c r="C143" s="11">
        <v>300</v>
      </c>
      <c r="D143" s="11">
        <v>344</v>
      </c>
      <c r="E143" s="467">
        <f t="shared" si="56"/>
        <v>0.13907284768211919</v>
      </c>
      <c r="F143" s="467">
        <f t="shared" si="57"/>
        <v>0.14666666666666667</v>
      </c>
      <c r="H143" s="11">
        <v>228</v>
      </c>
      <c r="I143" s="11">
        <v>227</v>
      </c>
      <c r="J143" s="11">
        <v>289</v>
      </c>
      <c r="K143" s="467">
        <f t="shared" si="58"/>
        <v>0.26754385964912281</v>
      </c>
      <c r="L143" s="467">
        <f t="shared" si="59"/>
        <v>0.27312775330396477</v>
      </c>
      <c r="N143" s="462" t="s">
        <v>103</v>
      </c>
      <c r="O143" s="11">
        <v>302</v>
      </c>
      <c r="P143" s="11">
        <v>300</v>
      </c>
      <c r="Q143" s="11">
        <v>344</v>
      </c>
      <c r="R143" s="467">
        <f t="shared" si="60"/>
        <v>0.13907284768211919</v>
      </c>
      <c r="S143" s="467">
        <f t="shared" si="61"/>
        <v>0.14666666666666667</v>
      </c>
      <c r="U143" s="11">
        <v>228</v>
      </c>
      <c r="V143" s="11">
        <v>227</v>
      </c>
      <c r="W143" s="11">
        <v>289</v>
      </c>
      <c r="X143" s="467">
        <f t="shared" si="62"/>
        <v>0.26754385964912281</v>
      </c>
      <c r="Y143" s="467">
        <f t="shared" si="63"/>
        <v>0.27312775330396477</v>
      </c>
    </row>
    <row r="144" spans="1:25" ht="12.75" customHeight="1" x14ac:dyDescent="0.2">
      <c r="A144" s="462" t="s">
        <v>104</v>
      </c>
      <c r="B144" s="11">
        <v>360</v>
      </c>
      <c r="C144" s="11">
        <v>290</v>
      </c>
      <c r="D144" s="11">
        <v>346</v>
      </c>
      <c r="E144" s="467">
        <f t="shared" si="56"/>
        <v>-3.888888888888889E-2</v>
      </c>
      <c r="F144" s="467">
        <f t="shared" si="57"/>
        <v>0.19310344827586207</v>
      </c>
      <c r="H144" s="11">
        <v>242</v>
      </c>
      <c r="I144" s="11">
        <v>292</v>
      </c>
      <c r="J144" s="11">
        <v>270</v>
      </c>
      <c r="K144" s="467">
        <f t="shared" si="58"/>
        <v>0.11570247933884298</v>
      </c>
      <c r="L144" s="467">
        <f t="shared" si="59"/>
        <v>-7.5342465753424653E-2</v>
      </c>
      <c r="N144" s="462" t="s">
        <v>104</v>
      </c>
      <c r="O144" s="11">
        <v>360</v>
      </c>
      <c r="P144" s="11">
        <v>290</v>
      </c>
      <c r="Q144" s="11">
        <v>346</v>
      </c>
      <c r="R144" s="467">
        <f t="shared" si="60"/>
        <v>-3.888888888888889E-2</v>
      </c>
      <c r="S144" s="467">
        <f t="shared" si="61"/>
        <v>0.19310344827586207</v>
      </c>
      <c r="U144" s="11">
        <v>242</v>
      </c>
      <c r="V144" s="11">
        <v>292</v>
      </c>
      <c r="W144" s="11">
        <v>270</v>
      </c>
      <c r="X144" s="467">
        <f t="shared" si="62"/>
        <v>0.11570247933884298</v>
      </c>
      <c r="Y144" s="467">
        <f t="shared" si="63"/>
        <v>-7.5342465753424653E-2</v>
      </c>
    </row>
    <row r="145" spans="1:25" ht="12.75" customHeight="1" x14ac:dyDescent="0.2">
      <c r="A145" s="462" t="s">
        <v>105</v>
      </c>
      <c r="B145" s="11"/>
      <c r="C145" s="11"/>
      <c r="D145" s="11"/>
      <c r="E145" s="467"/>
      <c r="F145" s="467"/>
      <c r="H145" s="11"/>
      <c r="I145" s="11"/>
      <c r="J145" s="11"/>
      <c r="K145" s="467"/>
      <c r="L145" s="467"/>
      <c r="N145" s="462" t="s">
        <v>105</v>
      </c>
      <c r="O145" s="11">
        <v>317</v>
      </c>
      <c r="P145" s="11">
        <v>282</v>
      </c>
      <c r="Q145" s="11"/>
      <c r="R145" s="467">
        <f t="shared" si="60"/>
        <v>-1</v>
      </c>
      <c r="S145" s="467">
        <f t="shared" si="61"/>
        <v>-1</v>
      </c>
      <c r="U145" s="11">
        <v>276</v>
      </c>
      <c r="V145" s="11">
        <v>271</v>
      </c>
      <c r="W145" s="11"/>
      <c r="X145" s="467">
        <f t="shared" si="62"/>
        <v>-1</v>
      </c>
      <c r="Y145" s="467">
        <f t="shared" si="63"/>
        <v>-1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60"/>
        <v>-1</v>
      </c>
      <c r="S146" s="467">
        <f t="shared" si="61"/>
        <v>-1</v>
      </c>
      <c r="U146" s="11">
        <v>226</v>
      </c>
      <c r="V146" s="11">
        <v>231</v>
      </c>
      <c r="W146" s="11"/>
      <c r="X146" s="467">
        <f t="shared" si="62"/>
        <v>-1</v>
      </c>
      <c r="Y146" s="467">
        <f t="shared" si="63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60"/>
        <v>-1</v>
      </c>
      <c r="S147" s="467">
        <f t="shared" si="61"/>
        <v>-1</v>
      </c>
      <c r="U147" s="11">
        <v>201</v>
      </c>
      <c r="V147" s="11">
        <v>240</v>
      </c>
      <c r="W147" s="11"/>
      <c r="X147" s="467">
        <f t="shared" si="62"/>
        <v>-1</v>
      </c>
      <c r="Y147" s="467">
        <f t="shared" si="63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60"/>
        <v>-1</v>
      </c>
      <c r="S148" s="467">
        <f t="shared" si="61"/>
        <v>-1</v>
      </c>
      <c r="U148" s="11">
        <v>180</v>
      </c>
      <c r="V148" s="11">
        <v>220</v>
      </c>
      <c r="W148" s="11"/>
      <c r="X148" s="467">
        <f t="shared" si="62"/>
        <v>-1</v>
      </c>
      <c r="Y148" s="467">
        <f t="shared" si="63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60"/>
        <v>-1</v>
      </c>
      <c r="S149" s="451">
        <f t="shared" si="61"/>
        <v>-1</v>
      </c>
      <c r="T149"/>
      <c r="U149" s="11">
        <v>159</v>
      </c>
      <c r="V149" s="11">
        <v>214</v>
      </c>
      <c r="W149" s="11"/>
      <c r="X149" s="451">
        <f t="shared" si="62"/>
        <v>-1</v>
      </c>
      <c r="Y149" s="451">
        <f t="shared" si="63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1926</v>
      </c>
      <c r="C151" s="462">
        <f>SUM(C138:C149)</f>
        <v>1681</v>
      </c>
      <c r="D151" s="462">
        <f>SUM(D138:D149)</f>
        <v>1731</v>
      </c>
      <c r="E151" s="467">
        <f>(+D151-B151)/B151</f>
        <v>-0.10124610591900311</v>
      </c>
      <c r="F151" s="467">
        <f>(+D151-C151)/C151</f>
        <v>2.9744199881023201E-2</v>
      </c>
      <c r="H151" s="462">
        <f>SUM(H138:H149)</f>
        <v>1338</v>
      </c>
      <c r="I151" s="462">
        <f>SUM(I138:I149)</f>
        <v>1295</v>
      </c>
      <c r="J151" s="462">
        <f>SUM(J138:J149)</f>
        <v>1418</v>
      </c>
      <c r="K151" s="467">
        <f>(+J151-H151)/H151</f>
        <v>5.9790732436472344E-2</v>
      </c>
      <c r="L151" s="467">
        <f>(+J151-I151)/I151</f>
        <v>9.4980694980694974E-2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1731</v>
      </c>
      <c r="R151" s="467">
        <f>(+Q151-O151)/O151</f>
        <v>-0.43486777668952009</v>
      </c>
      <c r="S151" s="467">
        <f>(+Q151-P151)/P151</f>
        <v>-0.39113612381287371</v>
      </c>
      <c r="U151" s="462">
        <f>SUM(U138:U149)</f>
        <v>2380</v>
      </c>
      <c r="V151" s="462">
        <f>SUM(V138:V149)</f>
        <v>2471</v>
      </c>
      <c r="W151" s="462">
        <f>SUM(W138:W149)</f>
        <v>1418</v>
      </c>
      <c r="X151" s="467">
        <f>(+W151-U151)/U151</f>
        <v>-0.40420168067226891</v>
      </c>
      <c r="Y151" s="467">
        <f>(+W151-V151)/V151</f>
        <v>-0.42614326183731283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44419</v>
      </c>
      <c r="F155" s="468" t="s">
        <v>117</v>
      </c>
      <c r="G155" s="468"/>
      <c r="N155" s="461">
        <f ca="1">TODAY()</f>
        <v>44419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 x14ac:dyDescent="0.2">
      <c r="A159" s="462" t="s">
        <v>98</v>
      </c>
      <c r="B159" s="462">
        <v>159</v>
      </c>
      <c r="C159" s="462">
        <v>152</v>
      </c>
      <c r="D159" s="462">
        <v>133</v>
      </c>
      <c r="E159" s="467">
        <f t="shared" ref="E159:E165" si="64">(+D159-B159)/B159</f>
        <v>-0.16352201257861634</v>
      </c>
      <c r="F159" s="467">
        <f t="shared" ref="F159:F165" si="65">(+D159-C159)/C159</f>
        <v>-0.125</v>
      </c>
      <c r="H159" s="462">
        <v>80</v>
      </c>
      <c r="I159" s="462">
        <v>88</v>
      </c>
      <c r="J159" s="462">
        <v>101</v>
      </c>
      <c r="K159" s="467">
        <f t="shared" ref="K159:K165" si="66">(+J159-H159)/H159</f>
        <v>0.26250000000000001</v>
      </c>
      <c r="L159" s="467">
        <f t="shared" ref="L159:L165" si="67"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">
      <c r="A160" s="462" t="s">
        <v>99</v>
      </c>
      <c r="B160" s="462">
        <v>158</v>
      </c>
      <c r="C160" s="462">
        <v>189</v>
      </c>
      <c r="D160" s="462">
        <v>131</v>
      </c>
      <c r="E160" s="467">
        <f t="shared" si="64"/>
        <v>-0.17088607594936708</v>
      </c>
      <c r="F160" s="467">
        <f t="shared" si="65"/>
        <v>-0.30687830687830686</v>
      </c>
      <c r="H160" s="462">
        <v>99</v>
      </c>
      <c r="I160" s="462">
        <v>99</v>
      </c>
      <c r="J160" s="462">
        <v>111</v>
      </c>
      <c r="K160" s="467">
        <f t="shared" si="66"/>
        <v>0.12121212121212122</v>
      </c>
      <c r="L160" s="467">
        <f t="shared" si="67"/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68">(+Q160-O160)/O160</f>
        <v>-0.17088607594936708</v>
      </c>
      <c r="S160" s="467">
        <f t="shared" ref="S160:S170" si="69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70">(+W160-U160)/U160</f>
        <v>0.12121212121212122</v>
      </c>
      <c r="Y160" s="467">
        <f t="shared" ref="Y160:Y170" si="71">(+W160-V160)/V160</f>
        <v>0.12121212121212122</v>
      </c>
    </row>
    <row r="161" spans="1:25" ht="12.75" customHeight="1" x14ac:dyDescent="0.2">
      <c r="A161" s="462" t="s">
        <v>100</v>
      </c>
      <c r="B161" s="462">
        <v>209</v>
      </c>
      <c r="C161" s="462">
        <v>207</v>
      </c>
      <c r="D161" s="462">
        <v>165</v>
      </c>
      <c r="E161" s="467">
        <f t="shared" si="64"/>
        <v>-0.21052631578947367</v>
      </c>
      <c r="F161" s="467">
        <f t="shared" si="65"/>
        <v>-0.20289855072463769</v>
      </c>
      <c r="H161" s="462">
        <v>122</v>
      </c>
      <c r="I161" s="462">
        <v>127</v>
      </c>
      <c r="J161" s="462">
        <v>132</v>
      </c>
      <c r="K161" s="467">
        <f t="shared" si="66"/>
        <v>8.1967213114754092E-2</v>
      </c>
      <c r="L161" s="467">
        <f t="shared" si="67"/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68"/>
        <v>-0.21052631578947367</v>
      </c>
      <c r="S161" s="467">
        <f t="shared" si="69"/>
        <v>-0.20289855072463769</v>
      </c>
      <c r="U161" s="462">
        <v>122</v>
      </c>
      <c r="V161" s="462">
        <v>127</v>
      </c>
      <c r="W161" s="462">
        <v>132</v>
      </c>
      <c r="X161" s="467">
        <f t="shared" si="70"/>
        <v>8.1967213114754092E-2</v>
      </c>
      <c r="Y161" s="467">
        <f t="shared" si="71"/>
        <v>3.937007874015748E-2</v>
      </c>
    </row>
    <row r="162" spans="1:25" ht="12.75" customHeight="1" x14ac:dyDescent="0.2">
      <c r="A162" s="462" t="s">
        <v>101</v>
      </c>
      <c r="B162" s="11">
        <v>266</v>
      </c>
      <c r="C162" s="11">
        <v>138</v>
      </c>
      <c r="D162" s="11">
        <v>216</v>
      </c>
      <c r="E162" s="467">
        <f t="shared" si="64"/>
        <v>-0.18796992481203006</v>
      </c>
      <c r="F162" s="467">
        <f t="shared" si="65"/>
        <v>0.56521739130434778</v>
      </c>
      <c r="H162" s="11">
        <v>147</v>
      </c>
      <c r="I162" s="11">
        <v>103</v>
      </c>
      <c r="J162" s="11">
        <v>155</v>
      </c>
      <c r="K162" s="467">
        <f t="shared" si="66"/>
        <v>5.4421768707482991E-2</v>
      </c>
      <c r="L162" s="467">
        <f t="shared" si="67"/>
        <v>0.50485436893203883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68"/>
        <v>-0.18796992481203006</v>
      </c>
      <c r="S162" s="467">
        <f t="shared" si="69"/>
        <v>0.56521739130434778</v>
      </c>
      <c r="U162" s="11">
        <v>147</v>
      </c>
      <c r="V162" s="11">
        <v>103</v>
      </c>
      <c r="W162" s="11">
        <v>155</v>
      </c>
      <c r="X162" s="467">
        <f t="shared" si="70"/>
        <v>5.4421768707482991E-2</v>
      </c>
      <c r="Y162" s="467">
        <f t="shared" si="71"/>
        <v>0.50485436893203883</v>
      </c>
    </row>
    <row r="163" spans="1:25" ht="12.75" customHeight="1" x14ac:dyDescent="0.2">
      <c r="A163" s="462" t="s">
        <v>102</v>
      </c>
      <c r="B163" s="11">
        <v>257</v>
      </c>
      <c r="C163" s="11">
        <v>186</v>
      </c>
      <c r="D163" s="11">
        <v>244</v>
      </c>
      <c r="E163" s="467">
        <f t="shared" si="64"/>
        <v>-5.0583657587548639E-2</v>
      </c>
      <c r="F163" s="467">
        <f t="shared" si="65"/>
        <v>0.31182795698924731</v>
      </c>
      <c r="H163" s="11">
        <v>222</v>
      </c>
      <c r="I163" s="11">
        <v>129</v>
      </c>
      <c r="J163" s="11">
        <v>185</v>
      </c>
      <c r="K163" s="467">
        <f t="shared" si="66"/>
        <v>-0.16666666666666666</v>
      </c>
      <c r="L163" s="467">
        <f t="shared" si="67"/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68"/>
        <v>-5.0583657587548639E-2</v>
      </c>
      <c r="S163" s="467">
        <f t="shared" si="69"/>
        <v>0.31182795698924731</v>
      </c>
      <c r="U163" s="11">
        <v>222</v>
      </c>
      <c r="V163" s="11">
        <v>129</v>
      </c>
      <c r="W163" s="11">
        <v>185</v>
      </c>
      <c r="X163" s="467">
        <f t="shared" si="70"/>
        <v>-0.16666666666666666</v>
      </c>
      <c r="Y163" s="467">
        <f t="shared" si="71"/>
        <v>0.43410852713178294</v>
      </c>
    </row>
    <row r="164" spans="1:25" ht="12.75" customHeight="1" x14ac:dyDescent="0.2">
      <c r="A164" s="462" t="s">
        <v>103</v>
      </c>
      <c r="B164" s="11">
        <v>253</v>
      </c>
      <c r="C164" s="11">
        <v>237</v>
      </c>
      <c r="D164" s="11">
        <v>237</v>
      </c>
      <c r="E164" s="467">
        <f t="shared" si="64"/>
        <v>-6.3241106719367585E-2</v>
      </c>
      <c r="F164" s="467">
        <f t="shared" si="65"/>
        <v>0</v>
      </c>
      <c r="H164" s="11">
        <v>185</v>
      </c>
      <c r="I164" s="11">
        <v>203</v>
      </c>
      <c r="J164" s="11">
        <v>216</v>
      </c>
      <c r="K164" s="467">
        <f t="shared" si="66"/>
        <v>0.16756756756756758</v>
      </c>
      <c r="L164" s="467">
        <f t="shared" si="67"/>
        <v>6.4039408866995079E-2</v>
      </c>
      <c r="N164" s="462" t="s">
        <v>103</v>
      </c>
      <c r="O164" s="11">
        <v>253</v>
      </c>
      <c r="P164" s="11">
        <v>237</v>
      </c>
      <c r="Q164" s="11">
        <v>237</v>
      </c>
      <c r="R164" s="467">
        <f t="shared" si="68"/>
        <v>-6.3241106719367585E-2</v>
      </c>
      <c r="S164" s="467">
        <f t="shared" si="69"/>
        <v>0</v>
      </c>
      <c r="U164" s="11">
        <v>185</v>
      </c>
      <c r="V164" s="11">
        <v>203</v>
      </c>
      <c r="W164" s="11">
        <v>216</v>
      </c>
      <c r="X164" s="467">
        <f t="shared" si="70"/>
        <v>0.16756756756756758</v>
      </c>
      <c r="Y164" s="467">
        <f t="shared" si="71"/>
        <v>6.4039408866995079E-2</v>
      </c>
    </row>
    <row r="165" spans="1:25" ht="12.75" customHeight="1" x14ac:dyDescent="0.2">
      <c r="A165" s="462" t="s">
        <v>104</v>
      </c>
      <c r="B165" s="11">
        <v>263</v>
      </c>
      <c r="C165" s="11">
        <v>255</v>
      </c>
      <c r="D165" s="11">
        <v>256</v>
      </c>
      <c r="E165" s="467">
        <f t="shared" si="64"/>
        <v>-2.6615969581749048E-2</v>
      </c>
      <c r="F165" s="467">
        <f t="shared" si="65"/>
        <v>3.9215686274509803E-3</v>
      </c>
      <c r="H165" s="11">
        <v>186</v>
      </c>
      <c r="I165" s="11">
        <v>236</v>
      </c>
      <c r="J165" s="11">
        <v>190</v>
      </c>
      <c r="K165" s="467">
        <f t="shared" si="66"/>
        <v>2.1505376344086023E-2</v>
      </c>
      <c r="L165" s="467">
        <f t="shared" si="67"/>
        <v>-0.19491525423728814</v>
      </c>
      <c r="N165" s="462" t="s">
        <v>104</v>
      </c>
      <c r="O165" s="11">
        <v>263</v>
      </c>
      <c r="P165" s="11">
        <v>255</v>
      </c>
      <c r="Q165" s="11">
        <v>256</v>
      </c>
      <c r="R165" s="467">
        <f t="shared" si="68"/>
        <v>-2.6615969581749048E-2</v>
      </c>
      <c r="S165" s="467">
        <f t="shared" si="69"/>
        <v>3.9215686274509803E-3</v>
      </c>
      <c r="U165" s="11">
        <v>186</v>
      </c>
      <c r="V165" s="11">
        <v>236</v>
      </c>
      <c r="W165" s="11">
        <v>190</v>
      </c>
      <c r="X165" s="467">
        <f t="shared" si="70"/>
        <v>2.1505376344086023E-2</v>
      </c>
      <c r="Y165" s="467">
        <f t="shared" si="71"/>
        <v>-0.19491525423728814</v>
      </c>
    </row>
    <row r="166" spans="1:25" ht="12.75" customHeight="1" x14ac:dyDescent="0.2">
      <c r="A166" s="462" t="s">
        <v>105</v>
      </c>
      <c r="B166" s="11"/>
      <c r="C166" s="11"/>
      <c r="D166" s="11"/>
      <c r="E166" s="467"/>
      <c r="F166" s="467"/>
      <c r="H166" s="11"/>
      <c r="I166" s="11"/>
      <c r="J166" s="11"/>
      <c r="K166" s="467"/>
      <c r="L166" s="467"/>
      <c r="N166" s="462" t="s">
        <v>105</v>
      </c>
      <c r="O166" s="11">
        <v>251</v>
      </c>
      <c r="P166" s="11">
        <v>253</v>
      </c>
      <c r="Q166" s="11"/>
      <c r="R166" s="467">
        <f t="shared" si="68"/>
        <v>-1</v>
      </c>
      <c r="S166" s="467">
        <f t="shared" si="69"/>
        <v>-1</v>
      </c>
      <c r="U166" s="11">
        <v>229</v>
      </c>
      <c r="V166" s="11">
        <v>222</v>
      </c>
      <c r="W166" s="11"/>
      <c r="X166" s="467">
        <f t="shared" si="70"/>
        <v>-1</v>
      </c>
      <c r="Y166" s="467">
        <f t="shared" si="71"/>
        <v>-1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68"/>
        <v>-1</v>
      </c>
      <c r="S167" s="467">
        <f t="shared" si="69"/>
        <v>-1</v>
      </c>
      <c r="U167" s="11">
        <v>146</v>
      </c>
      <c r="V167" s="11">
        <v>233</v>
      </c>
      <c r="W167" s="11"/>
      <c r="X167" s="467">
        <f t="shared" si="70"/>
        <v>-1</v>
      </c>
      <c r="Y167" s="467">
        <f t="shared" si="71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68"/>
        <v>-1</v>
      </c>
      <c r="S168" s="467">
        <f t="shared" si="69"/>
        <v>-1</v>
      </c>
      <c r="U168" s="11">
        <v>184</v>
      </c>
      <c r="V168" s="11">
        <v>227</v>
      </c>
      <c r="W168" s="11"/>
      <c r="X168" s="467">
        <f t="shared" si="70"/>
        <v>-1</v>
      </c>
      <c r="Y168" s="467">
        <f t="shared" si="71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68"/>
        <v>-1</v>
      </c>
      <c r="S169" s="467">
        <f t="shared" si="69"/>
        <v>-1</v>
      </c>
      <c r="U169" s="11">
        <v>152</v>
      </c>
      <c r="V169" s="11">
        <v>184</v>
      </c>
      <c r="W169" s="11"/>
      <c r="X169" s="467">
        <f t="shared" si="70"/>
        <v>-1</v>
      </c>
      <c r="Y169" s="467">
        <f t="shared" si="71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68"/>
        <v>-1</v>
      </c>
      <c r="S170" s="451">
        <f t="shared" si="69"/>
        <v>-1</v>
      </c>
      <c r="T170"/>
      <c r="U170" s="11">
        <v>115</v>
      </c>
      <c r="V170" s="11">
        <v>158</v>
      </c>
      <c r="W170" s="11"/>
      <c r="X170" s="451">
        <f t="shared" si="70"/>
        <v>-1</v>
      </c>
      <c r="Y170" s="451">
        <f t="shared" si="71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1565</v>
      </c>
      <c r="C172" s="462">
        <f>SUM(C159:C170)</f>
        <v>1364</v>
      </c>
      <c r="D172" s="462">
        <f>SUM(D159:D170)</f>
        <v>1382</v>
      </c>
      <c r="E172" s="467">
        <f>(+D172-B172)/B172</f>
        <v>-0.11693290734824281</v>
      </c>
      <c r="F172" s="467">
        <f>(+D172-C172)/C172</f>
        <v>1.3196480938416423E-2</v>
      </c>
      <c r="H172" s="462">
        <f>SUM(H159:H170)</f>
        <v>1041</v>
      </c>
      <c r="I172" s="462">
        <f>SUM(I159:I170)</f>
        <v>985</v>
      </c>
      <c r="J172" s="462">
        <f>SUM(J159:J170)</f>
        <v>1090</v>
      </c>
      <c r="K172" s="467">
        <f>(+J172-H172)/H172</f>
        <v>4.7070124879923153E-2</v>
      </c>
      <c r="L172" s="467">
        <f>(+J172-I172)/I172</f>
        <v>0.1065989847715736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1382</v>
      </c>
      <c r="R172" s="467">
        <f>(+Q172-O172)/O172</f>
        <v>-0.42054507337526204</v>
      </c>
      <c r="S172" s="467">
        <f>(+Q172-P172)/P172</f>
        <v>-0.39226033421284079</v>
      </c>
      <c r="U172" s="462">
        <f>SUM(U159:U170)</f>
        <v>1867</v>
      </c>
      <c r="V172" s="462">
        <f>SUM(V159:V170)</f>
        <v>2009</v>
      </c>
      <c r="W172" s="462">
        <f>SUM(W159:W170)</f>
        <v>1090</v>
      </c>
      <c r="X172" s="467">
        <f>(+W172-U172)/U172</f>
        <v>-0.41617568291376539</v>
      </c>
      <c r="Y172" s="467">
        <f>(+W172-V172)/V172</f>
        <v>-0.45744151319064214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 x14ac:dyDescent="0.2">
      <c r="A178" s="462" t="s">
        <v>98</v>
      </c>
      <c r="B178" s="462">
        <v>113</v>
      </c>
      <c r="C178" s="462">
        <v>104</v>
      </c>
      <c r="D178" s="462">
        <v>82</v>
      </c>
      <c r="E178" s="467">
        <f t="shared" ref="E178:E184" si="72">(+D178-B178)/B178</f>
        <v>-0.27433628318584069</v>
      </c>
      <c r="F178" s="467">
        <f t="shared" ref="F178:F184" si="73">(+D178-C178)/C178</f>
        <v>-0.21153846153846154</v>
      </c>
      <c r="H178" s="462">
        <v>75</v>
      </c>
      <c r="I178" s="462">
        <v>107</v>
      </c>
      <c r="J178" s="462">
        <v>91</v>
      </c>
      <c r="K178" s="467">
        <f t="shared" ref="K178:K184" si="74">(+J178-H178)/H178</f>
        <v>0.21333333333333335</v>
      </c>
      <c r="L178" s="467">
        <f t="shared" ref="L178:L184" si="75"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">
      <c r="A179" s="462" t="s">
        <v>99</v>
      </c>
      <c r="B179" s="462">
        <v>90</v>
      </c>
      <c r="C179" s="462">
        <v>90</v>
      </c>
      <c r="D179" s="462">
        <v>87</v>
      </c>
      <c r="E179" s="467">
        <f t="shared" si="72"/>
        <v>-3.3333333333333333E-2</v>
      </c>
      <c r="F179" s="467">
        <f t="shared" si="73"/>
        <v>-3.3333333333333333E-2</v>
      </c>
      <c r="H179" s="462">
        <v>78</v>
      </c>
      <c r="I179" s="462">
        <v>74</v>
      </c>
      <c r="J179" s="462">
        <v>80</v>
      </c>
      <c r="K179" s="467">
        <f t="shared" si="74"/>
        <v>2.564102564102564E-2</v>
      </c>
      <c r="L179" s="467">
        <f t="shared" si="75"/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76">(+Q179-O179)/O179</f>
        <v>-3.3333333333333333E-2</v>
      </c>
      <c r="S179" s="467">
        <f t="shared" ref="S179:S189" si="77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78">(+W179-U179)/U179</f>
        <v>2.564102564102564E-2</v>
      </c>
      <c r="Y179" s="467">
        <f t="shared" ref="Y179:Y189" si="79">(+W179-V179)/V179</f>
        <v>8.1081081081081086E-2</v>
      </c>
    </row>
    <row r="180" spans="1:25" ht="12.75" customHeight="1" x14ac:dyDescent="0.2">
      <c r="A180" s="462" t="s">
        <v>100</v>
      </c>
      <c r="B180" s="462">
        <v>128</v>
      </c>
      <c r="C180" s="462">
        <v>130</v>
      </c>
      <c r="D180" s="462">
        <v>135</v>
      </c>
      <c r="E180" s="467">
        <f t="shared" si="72"/>
        <v>5.46875E-2</v>
      </c>
      <c r="F180" s="467">
        <f t="shared" si="73"/>
        <v>3.8461538461538464E-2</v>
      </c>
      <c r="H180" s="462">
        <v>94</v>
      </c>
      <c r="I180" s="462">
        <v>97</v>
      </c>
      <c r="J180" s="462">
        <v>123</v>
      </c>
      <c r="K180" s="467">
        <f t="shared" si="74"/>
        <v>0.30851063829787234</v>
      </c>
      <c r="L180" s="467">
        <f t="shared" si="75"/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76"/>
        <v>5.46875E-2</v>
      </c>
      <c r="S180" s="467">
        <f t="shared" si="77"/>
        <v>3.8461538461538464E-2</v>
      </c>
      <c r="U180" s="462">
        <v>94</v>
      </c>
      <c r="V180" s="462">
        <v>97</v>
      </c>
      <c r="W180" s="462">
        <v>123</v>
      </c>
      <c r="X180" s="467">
        <f t="shared" si="78"/>
        <v>0.30851063829787234</v>
      </c>
      <c r="Y180" s="467">
        <f t="shared" si="79"/>
        <v>0.26804123711340205</v>
      </c>
    </row>
    <row r="181" spans="1:25" ht="12.75" customHeight="1" x14ac:dyDescent="0.2">
      <c r="A181" s="462" t="s">
        <v>101</v>
      </c>
      <c r="B181" s="11">
        <v>141</v>
      </c>
      <c r="C181" s="11">
        <v>94</v>
      </c>
      <c r="D181" s="11">
        <v>152</v>
      </c>
      <c r="E181" s="467">
        <f t="shared" si="72"/>
        <v>7.8014184397163122E-2</v>
      </c>
      <c r="F181" s="467">
        <f t="shared" si="73"/>
        <v>0.61702127659574468</v>
      </c>
      <c r="H181" s="11">
        <v>108</v>
      </c>
      <c r="I181" s="11">
        <v>99</v>
      </c>
      <c r="J181" s="11">
        <v>98</v>
      </c>
      <c r="K181" s="467">
        <f t="shared" si="74"/>
        <v>-9.2592592592592587E-2</v>
      </c>
      <c r="L181" s="467">
        <f t="shared" si="75"/>
        <v>-1.0101010101010102E-2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76"/>
        <v>7.8014184397163122E-2</v>
      </c>
      <c r="S181" s="467">
        <f t="shared" si="77"/>
        <v>0.61702127659574468</v>
      </c>
      <c r="U181" s="11">
        <v>108</v>
      </c>
      <c r="V181" s="11">
        <v>99</v>
      </c>
      <c r="W181" s="11">
        <v>98</v>
      </c>
      <c r="X181" s="467">
        <f t="shared" si="78"/>
        <v>-9.2592592592592587E-2</v>
      </c>
      <c r="Y181" s="467">
        <f t="shared" si="79"/>
        <v>-1.0101010101010102E-2</v>
      </c>
    </row>
    <row r="182" spans="1:25" ht="12.75" customHeight="1" x14ac:dyDescent="0.2">
      <c r="A182" s="462" t="s">
        <v>102</v>
      </c>
      <c r="B182" s="11">
        <v>156</v>
      </c>
      <c r="C182" s="11">
        <v>117</v>
      </c>
      <c r="D182" s="11">
        <v>161</v>
      </c>
      <c r="E182" s="467">
        <f t="shared" si="72"/>
        <v>3.2051282051282048E-2</v>
      </c>
      <c r="F182" s="467">
        <f t="shared" si="73"/>
        <v>0.37606837606837606</v>
      </c>
      <c r="H182" s="11">
        <v>147</v>
      </c>
      <c r="I182" s="11">
        <v>93</v>
      </c>
      <c r="J182" s="11">
        <v>115</v>
      </c>
      <c r="K182" s="467">
        <f t="shared" si="74"/>
        <v>-0.21768707482993196</v>
      </c>
      <c r="L182" s="467">
        <f t="shared" si="75"/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76"/>
        <v>3.2051282051282048E-2</v>
      </c>
      <c r="S182" s="467">
        <f t="shared" si="77"/>
        <v>0.37606837606837606</v>
      </c>
      <c r="U182" s="11">
        <v>147</v>
      </c>
      <c r="V182" s="11">
        <v>93</v>
      </c>
      <c r="W182" s="11">
        <v>115</v>
      </c>
      <c r="X182" s="467">
        <f t="shared" si="78"/>
        <v>-0.21768707482993196</v>
      </c>
      <c r="Y182" s="467">
        <f t="shared" si="79"/>
        <v>0.23655913978494625</v>
      </c>
    </row>
    <row r="183" spans="1:25" ht="12.75" customHeight="1" x14ac:dyDescent="0.2">
      <c r="A183" s="462" t="s">
        <v>103</v>
      </c>
      <c r="B183" s="11">
        <v>187</v>
      </c>
      <c r="C183" s="11">
        <v>166</v>
      </c>
      <c r="D183" s="11">
        <v>185</v>
      </c>
      <c r="E183" s="467">
        <f t="shared" si="72"/>
        <v>-1.06951871657754E-2</v>
      </c>
      <c r="F183" s="467">
        <f t="shared" si="73"/>
        <v>0.1144578313253012</v>
      </c>
      <c r="H183" s="11">
        <v>136</v>
      </c>
      <c r="I183" s="11">
        <v>149</v>
      </c>
      <c r="J183" s="11">
        <v>180</v>
      </c>
      <c r="K183" s="467">
        <f t="shared" si="74"/>
        <v>0.3235294117647059</v>
      </c>
      <c r="L183" s="467">
        <f t="shared" si="75"/>
        <v>0.20805369127516779</v>
      </c>
      <c r="N183" s="462" t="s">
        <v>103</v>
      </c>
      <c r="O183" s="11">
        <v>187</v>
      </c>
      <c r="P183" s="11">
        <v>166</v>
      </c>
      <c r="Q183" s="11">
        <v>185</v>
      </c>
      <c r="R183" s="467">
        <f t="shared" si="76"/>
        <v>-1.06951871657754E-2</v>
      </c>
      <c r="S183" s="467">
        <f t="shared" si="77"/>
        <v>0.1144578313253012</v>
      </c>
      <c r="U183" s="11">
        <v>136</v>
      </c>
      <c r="V183" s="11">
        <v>149</v>
      </c>
      <c r="W183" s="11">
        <v>180</v>
      </c>
      <c r="X183" s="467">
        <f t="shared" si="78"/>
        <v>0.3235294117647059</v>
      </c>
      <c r="Y183" s="467">
        <f t="shared" si="79"/>
        <v>0.20805369127516779</v>
      </c>
    </row>
    <row r="184" spans="1:25" ht="12.75" customHeight="1" x14ac:dyDescent="0.2">
      <c r="A184" s="462" t="s">
        <v>104</v>
      </c>
      <c r="B184" s="11">
        <v>180</v>
      </c>
      <c r="C184" s="11">
        <v>172</v>
      </c>
      <c r="D184" s="11">
        <v>150</v>
      </c>
      <c r="E184" s="467">
        <f t="shared" si="72"/>
        <v>-0.16666666666666666</v>
      </c>
      <c r="F184" s="467">
        <f t="shared" si="73"/>
        <v>-0.12790697674418605</v>
      </c>
      <c r="H184" s="11">
        <v>139</v>
      </c>
      <c r="I184" s="11">
        <v>146</v>
      </c>
      <c r="J184" s="11">
        <v>149</v>
      </c>
      <c r="K184" s="467">
        <f t="shared" si="74"/>
        <v>7.1942446043165464E-2</v>
      </c>
      <c r="L184" s="467">
        <f t="shared" si="75"/>
        <v>2.0547945205479451E-2</v>
      </c>
      <c r="N184" s="462" t="s">
        <v>104</v>
      </c>
      <c r="O184" s="11">
        <v>180</v>
      </c>
      <c r="P184" s="11">
        <v>172</v>
      </c>
      <c r="Q184" s="11">
        <v>150</v>
      </c>
      <c r="R184" s="467">
        <f t="shared" si="76"/>
        <v>-0.16666666666666666</v>
      </c>
      <c r="S184" s="467">
        <f t="shared" si="77"/>
        <v>-0.12790697674418605</v>
      </c>
      <c r="U184" s="11">
        <v>139</v>
      </c>
      <c r="V184" s="11">
        <v>146</v>
      </c>
      <c r="W184" s="11">
        <v>149</v>
      </c>
      <c r="X184" s="467">
        <f t="shared" si="78"/>
        <v>7.1942446043165464E-2</v>
      </c>
      <c r="Y184" s="467">
        <f t="shared" si="79"/>
        <v>2.0547945205479451E-2</v>
      </c>
    </row>
    <row r="185" spans="1:25" ht="12.75" customHeight="1" x14ac:dyDescent="0.2">
      <c r="A185" s="462" t="s">
        <v>105</v>
      </c>
      <c r="B185" s="11"/>
      <c r="C185" s="11"/>
      <c r="D185" s="11"/>
      <c r="E185" s="467"/>
      <c r="F185" s="467"/>
      <c r="H185" s="11"/>
      <c r="I185" s="11"/>
      <c r="J185" s="11"/>
      <c r="K185" s="467"/>
      <c r="L185" s="467"/>
      <c r="N185" s="462" t="s">
        <v>105</v>
      </c>
      <c r="O185" s="11">
        <v>183</v>
      </c>
      <c r="P185" s="11">
        <v>183</v>
      </c>
      <c r="Q185" s="11"/>
      <c r="R185" s="467">
        <f t="shared" si="76"/>
        <v>-1</v>
      </c>
      <c r="S185" s="467">
        <f t="shared" si="77"/>
        <v>-1</v>
      </c>
      <c r="U185" s="11">
        <v>161</v>
      </c>
      <c r="V185" s="11">
        <v>132</v>
      </c>
      <c r="W185" s="11"/>
      <c r="X185" s="467">
        <f t="shared" si="78"/>
        <v>-1</v>
      </c>
      <c r="Y185" s="467">
        <f t="shared" si="79"/>
        <v>-1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76"/>
        <v>-1</v>
      </c>
      <c r="S186" s="467">
        <f t="shared" si="77"/>
        <v>-1</v>
      </c>
      <c r="U186" s="11">
        <v>131</v>
      </c>
      <c r="V186" s="11">
        <v>178</v>
      </c>
      <c r="W186" s="11"/>
      <c r="X186" s="467">
        <f t="shared" si="78"/>
        <v>-1</v>
      </c>
      <c r="Y186" s="467">
        <f t="shared" si="79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76"/>
        <v>-1</v>
      </c>
      <c r="S187" s="467">
        <f t="shared" si="77"/>
        <v>-1</v>
      </c>
      <c r="U187" s="11">
        <v>139</v>
      </c>
      <c r="V187" s="11">
        <v>152</v>
      </c>
      <c r="W187" s="11"/>
      <c r="X187" s="467">
        <f t="shared" si="78"/>
        <v>-1</v>
      </c>
      <c r="Y187" s="467">
        <f t="shared" si="79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76"/>
        <v>-1</v>
      </c>
      <c r="S188" s="467">
        <f t="shared" si="77"/>
        <v>-1</v>
      </c>
      <c r="U188" s="11">
        <v>121</v>
      </c>
      <c r="V188" s="11">
        <v>135</v>
      </c>
      <c r="W188" s="11"/>
      <c r="X188" s="467">
        <f t="shared" si="78"/>
        <v>-1</v>
      </c>
      <c r="Y188" s="467">
        <f t="shared" si="79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76"/>
        <v>-1</v>
      </c>
      <c r="S189" s="451">
        <f t="shared" si="77"/>
        <v>-1</v>
      </c>
      <c r="T189"/>
      <c r="U189" s="11">
        <v>109</v>
      </c>
      <c r="V189" s="11">
        <v>125</v>
      </c>
      <c r="W189" s="11"/>
      <c r="X189" s="451">
        <f t="shared" si="78"/>
        <v>-1</v>
      </c>
      <c r="Y189" s="451">
        <f t="shared" si="79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995</v>
      </c>
      <c r="C191" s="462">
        <f>SUM(C178:C189)</f>
        <v>873</v>
      </c>
      <c r="D191" s="462">
        <f>SUM(D178:D189)</f>
        <v>952</v>
      </c>
      <c r="E191" s="467">
        <f>(+D191-B191)/B191</f>
        <v>-4.3216080402010047E-2</v>
      </c>
      <c r="F191" s="467">
        <f>(+D191-C191)/C191</f>
        <v>9.0492554410080181E-2</v>
      </c>
      <c r="H191" s="462">
        <f>SUM(H178:H189)</f>
        <v>777</v>
      </c>
      <c r="I191" s="462">
        <f>SUM(I178:I189)</f>
        <v>765</v>
      </c>
      <c r="J191" s="462">
        <f>SUM(J178:J189)</f>
        <v>836</v>
      </c>
      <c r="K191" s="467">
        <f>(+J191-H191)/H191</f>
        <v>7.5933075933075939E-2</v>
      </c>
      <c r="L191" s="467">
        <f>(+J191-I191)/I191</f>
        <v>9.2810457516339873E-2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952</v>
      </c>
      <c r="R191" s="467">
        <f>(+Q191-O191)/O191</f>
        <v>-0.43434343434343436</v>
      </c>
      <c r="S191" s="467">
        <f>(+Q191-P191)/P191</f>
        <v>-0.38302009073233961</v>
      </c>
      <c r="U191" s="462">
        <f>SUM(U178:U189)</f>
        <v>1438</v>
      </c>
      <c r="V191" s="462">
        <f>SUM(V178:V189)</f>
        <v>1487</v>
      </c>
      <c r="W191" s="462">
        <f>SUM(W178:W189)</f>
        <v>836</v>
      </c>
      <c r="X191" s="467">
        <f>(+W191-U191)/U191</f>
        <v>-0.41863699582753827</v>
      </c>
      <c r="Y191" s="467">
        <f>(+W191-V191)/V191</f>
        <v>-0.43779421654337591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44419</v>
      </c>
      <c r="F193" s="468" t="s">
        <v>120</v>
      </c>
      <c r="G193" s="468"/>
      <c r="N193" s="461">
        <f ca="1">TODAY()</f>
        <v>44419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 x14ac:dyDescent="0.2">
      <c r="A197" s="462" t="s">
        <v>98</v>
      </c>
      <c r="B197" s="462">
        <v>61</v>
      </c>
      <c r="C197" s="462">
        <v>42</v>
      </c>
      <c r="D197" s="462">
        <v>58</v>
      </c>
      <c r="E197" s="467">
        <f t="shared" ref="E197:E203" si="80">(+D197-B197)/B197</f>
        <v>-4.9180327868852458E-2</v>
      </c>
      <c r="F197" s="467">
        <f t="shared" ref="F197:F203" si="81">(+D197-C197)/C197</f>
        <v>0.38095238095238093</v>
      </c>
      <c r="H197" s="462">
        <v>52</v>
      </c>
      <c r="I197" s="462">
        <v>41</v>
      </c>
      <c r="J197" s="462">
        <v>44</v>
      </c>
      <c r="K197" s="467">
        <f t="shared" ref="K197:K203" si="82">(+J197-H197)/H197</f>
        <v>-0.15384615384615385</v>
      </c>
      <c r="L197" s="467">
        <f t="shared" ref="L197:L203" si="83"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">
      <c r="A198" s="462" t="s">
        <v>99</v>
      </c>
      <c r="B198" s="462">
        <v>66</v>
      </c>
      <c r="C198" s="462">
        <v>53</v>
      </c>
      <c r="D198" s="462">
        <v>35</v>
      </c>
      <c r="E198" s="467">
        <f t="shared" si="80"/>
        <v>-0.46969696969696972</v>
      </c>
      <c r="F198" s="467">
        <f t="shared" si="81"/>
        <v>-0.33962264150943394</v>
      </c>
      <c r="H198" s="462">
        <v>45</v>
      </c>
      <c r="I198" s="462">
        <v>44</v>
      </c>
      <c r="J198" s="462">
        <v>43</v>
      </c>
      <c r="K198" s="467">
        <f t="shared" si="82"/>
        <v>-4.4444444444444446E-2</v>
      </c>
      <c r="L198" s="467">
        <f t="shared" si="83"/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84">(+Q198-O198)/O198</f>
        <v>-0.46969696969696972</v>
      </c>
      <c r="S198" s="467">
        <f t="shared" ref="S198:S208" si="85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86">(+W198-U198)/U198</f>
        <v>-4.4444444444444446E-2</v>
      </c>
      <c r="Y198" s="467">
        <f t="shared" ref="Y198:Y208" si="87">(+W198-V198)/V198</f>
        <v>-2.2727272727272728E-2</v>
      </c>
    </row>
    <row r="199" spans="1:25" ht="12.75" customHeight="1" x14ac:dyDescent="0.2">
      <c r="A199" s="462" t="s">
        <v>100</v>
      </c>
      <c r="B199" s="462">
        <v>100</v>
      </c>
      <c r="C199" s="462">
        <v>89</v>
      </c>
      <c r="D199" s="462">
        <v>88</v>
      </c>
      <c r="E199" s="467">
        <f t="shared" si="80"/>
        <v>-0.12</v>
      </c>
      <c r="F199" s="467">
        <f t="shared" si="81"/>
        <v>-1.1235955056179775E-2</v>
      </c>
      <c r="H199" s="462">
        <v>69</v>
      </c>
      <c r="I199" s="462">
        <v>57</v>
      </c>
      <c r="J199" s="462">
        <v>57</v>
      </c>
      <c r="K199" s="467">
        <f t="shared" si="82"/>
        <v>-0.17391304347826086</v>
      </c>
      <c r="L199" s="467">
        <f t="shared" si="83"/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84"/>
        <v>-0.12</v>
      </c>
      <c r="S199" s="467">
        <f t="shared" si="85"/>
        <v>-1.1235955056179775E-2</v>
      </c>
      <c r="U199" s="462">
        <v>69</v>
      </c>
      <c r="V199" s="462">
        <v>57</v>
      </c>
      <c r="W199" s="462">
        <v>57</v>
      </c>
      <c r="X199" s="467">
        <f t="shared" si="86"/>
        <v>-0.17391304347826086</v>
      </c>
      <c r="Y199" s="467">
        <f t="shared" si="87"/>
        <v>0</v>
      </c>
    </row>
    <row r="200" spans="1:25" ht="12.75" customHeight="1" x14ac:dyDescent="0.2">
      <c r="A200" s="462" t="s">
        <v>101</v>
      </c>
      <c r="B200" s="11">
        <v>95</v>
      </c>
      <c r="C200" s="11">
        <v>71</v>
      </c>
      <c r="D200" s="11">
        <v>112</v>
      </c>
      <c r="E200" s="467">
        <f t="shared" si="80"/>
        <v>0.17894736842105263</v>
      </c>
      <c r="F200" s="467">
        <f t="shared" si="81"/>
        <v>0.57746478873239437</v>
      </c>
      <c r="H200" s="11">
        <v>82</v>
      </c>
      <c r="I200" s="11">
        <v>66</v>
      </c>
      <c r="J200" s="11">
        <v>84</v>
      </c>
      <c r="K200" s="467">
        <f t="shared" si="82"/>
        <v>2.4390243902439025E-2</v>
      </c>
      <c r="L200" s="467">
        <f t="shared" si="83"/>
        <v>0.27272727272727271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84"/>
        <v>0.17894736842105263</v>
      </c>
      <c r="S200" s="467">
        <f t="shared" si="85"/>
        <v>0.57746478873239437</v>
      </c>
      <c r="U200" s="11">
        <v>82</v>
      </c>
      <c r="V200" s="11">
        <v>66</v>
      </c>
      <c r="W200" s="11">
        <v>84</v>
      </c>
      <c r="X200" s="467">
        <f t="shared" si="86"/>
        <v>2.4390243902439025E-2</v>
      </c>
      <c r="Y200" s="467">
        <f t="shared" si="87"/>
        <v>0.27272727272727271</v>
      </c>
    </row>
    <row r="201" spans="1:25" ht="12.75" customHeight="1" x14ac:dyDescent="0.2">
      <c r="A201" s="462" t="s">
        <v>102</v>
      </c>
      <c r="B201" s="11">
        <v>104</v>
      </c>
      <c r="C201" s="11">
        <v>111</v>
      </c>
      <c r="D201" s="11">
        <v>88</v>
      </c>
      <c r="E201" s="467">
        <f t="shared" si="80"/>
        <v>-0.15384615384615385</v>
      </c>
      <c r="F201" s="467">
        <f t="shared" si="81"/>
        <v>-0.2072072072072072</v>
      </c>
      <c r="H201" s="11">
        <v>97</v>
      </c>
      <c r="I201" s="11">
        <v>65</v>
      </c>
      <c r="J201" s="11">
        <v>69</v>
      </c>
      <c r="K201" s="467">
        <f t="shared" si="82"/>
        <v>-0.28865979381443296</v>
      </c>
      <c r="L201" s="467">
        <f t="shared" si="83"/>
        <v>6.1538461538461542E-2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84"/>
        <v>-0.15384615384615385</v>
      </c>
      <c r="S201" s="467">
        <f t="shared" si="85"/>
        <v>-0.2072072072072072</v>
      </c>
      <c r="U201" s="11">
        <v>97</v>
      </c>
      <c r="V201" s="11">
        <v>65</v>
      </c>
      <c r="W201" s="11">
        <v>69</v>
      </c>
      <c r="X201" s="467">
        <f t="shared" si="86"/>
        <v>-0.28865979381443296</v>
      </c>
      <c r="Y201" s="467">
        <f t="shared" si="87"/>
        <v>6.1538461538461542E-2</v>
      </c>
    </row>
    <row r="202" spans="1:25" ht="12.75" customHeight="1" x14ac:dyDescent="0.2">
      <c r="A202" s="462" t="s">
        <v>103</v>
      </c>
      <c r="B202" s="11">
        <v>105</v>
      </c>
      <c r="C202" s="11">
        <v>81</v>
      </c>
      <c r="D202" s="11">
        <v>100</v>
      </c>
      <c r="E202" s="467">
        <f t="shared" si="80"/>
        <v>-4.7619047619047616E-2</v>
      </c>
      <c r="F202" s="467">
        <f t="shared" si="81"/>
        <v>0.23456790123456789</v>
      </c>
      <c r="H202" s="11">
        <v>94</v>
      </c>
      <c r="I202" s="11">
        <v>106</v>
      </c>
      <c r="J202" s="11">
        <v>109</v>
      </c>
      <c r="K202" s="467">
        <f t="shared" si="82"/>
        <v>0.15957446808510639</v>
      </c>
      <c r="L202" s="467">
        <f t="shared" si="83"/>
        <v>2.8301886792452831E-2</v>
      </c>
      <c r="N202" s="462" t="s">
        <v>103</v>
      </c>
      <c r="O202" s="11">
        <v>105</v>
      </c>
      <c r="P202" s="11">
        <v>81</v>
      </c>
      <c r="Q202" s="11">
        <v>100</v>
      </c>
      <c r="R202" s="467">
        <f t="shared" si="84"/>
        <v>-4.7619047619047616E-2</v>
      </c>
      <c r="S202" s="467">
        <f t="shared" si="85"/>
        <v>0.23456790123456789</v>
      </c>
      <c r="U202" s="11">
        <v>94</v>
      </c>
      <c r="V202" s="11">
        <v>106</v>
      </c>
      <c r="W202" s="11">
        <v>109</v>
      </c>
      <c r="X202" s="467">
        <f t="shared" si="86"/>
        <v>0.15957446808510639</v>
      </c>
      <c r="Y202" s="467">
        <f t="shared" si="87"/>
        <v>2.8301886792452831E-2</v>
      </c>
    </row>
    <row r="203" spans="1:25" ht="12.75" customHeight="1" x14ac:dyDescent="0.2">
      <c r="A203" s="462" t="s">
        <v>104</v>
      </c>
      <c r="B203" s="11">
        <v>110</v>
      </c>
      <c r="C203" s="11">
        <v>85</v>
      </c>
      <c r="D203" s="11">
        <v>110</v>
      </c>
      <c r="E203" s="467">
        <f t="shared" si="80"/>
        <v>0</v>
      </c>
      <c r="F203" s="467">
        <f t="shared" si="81"/>
        <v>0.29411764705882354</v>
      </c>
      <c r="H203" s="11">
        <v>79</v>
      </c>
      <c r="I203" s="11">
        <v>101</v>
      </c>
      <c r="J203" s="11">
        <v>98</v>
      </c>
      <c r="K203" s="467">
        <f t="shared" si="82"/>
        <v>0.24050632911392406</v>
      </c>
      <c r="L203" s="467">
        <f t="shared" si="83"/>
        <v>-2.9702970297029702E-2</v>
      </c>
      <c r="N203" s="462" t="s">
        <v>104</v>
      </c>
      <c r="O203" s="11">
        <v>110</v>
      </c>
      <c r="P203" s="11">
        <v>85</v>
      </c>
      <c r="Q203" s="11">
        <v>110</v>
      </c>
      <c r="R203" s="467">
        <f t="shared" si="84"/>
        <v>0</v>
      </c>
      <c r="S203" s="467">
        <f t="shared" si="85"/>
        <v>0.29411764705882354</v>
      </c>
      <c r="U203" s="11">
        <v>79</v>
      </c>
      <c r="V203" s="11">
        <v>101</v>
      </c>
      <c r="W203" s="11">
        <v>98</v>
      </c>
      <c r="X203" s="467">
        <f t="shared" si="86"/>
        <v>0.24050632911392406</v>
      </c>
      <c r="Y203" s="467">
        <f t="shared" si="87"/>
        <v>-2.9702970297029702E-2</v>
      </c>
    </row>
    <row r="204" spans="1:25" ht="12.75" customHeight="1" x14ac:dyDescent="0.2">
      <c r="A204" s="462" t="s">
        <v>105</v>
      </c>
      <c r="B204" s="11"/>
      <c r="C204" s="11"/>
      <c r="D204" s="11"/>
      <c r="E204" s="467"/>
      <c r="F204" s="467"/>
      <c r="H204" s="11"/>
      <c r="I204" s="11"/>
      <c r="J204" s="11"/>
      <c r="K204" s="467"/>
      <c r="L204" s="467"/>
      <c r="N204" s="462" t="s">
        <v>105</v>
      </c>
      <c r="O204" s="11">
        <v>120</v>
      </c>
      <c r="P204" s="11">
        <v>108</v>
      </c>
      <c r="Q204" s="11"/>
      <c r="R204" s="467">
        <f t="shared" si="84"/>
        <v>-1</v>
      </c>
      <c r="S204" s="467">
        <f t="shared" si="85"/>
        <v>-1</v>
      </c>
      <c r="U204" s="11">
        <v>110</v>
      </c>
      <c r="V204" s="11">
        <v>103</v>
      </c>
      <c r="W204" s="11"/>
      <c r="X204" s="467">
        <f t="shared" si="86"/>
        <v>-1</v>
      </c>
      <c r="Y204" s="467">
        <f t="shared" si="87"/>
        <v>-1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84"/>
        <v>-1</v>
      </c>
      <c r="S205" s="467">
        <f t="shared" si="85"/>
        <v>-1</v>
      </c>
      <c r="U205" s="11">
        <v>80</v>
      </c>
      <c r="V205" s="11">
        <v>88</v>
      </c>
      <c r="W205" s="11"/>
      <c r="X205" s="467">
        <f t="shared" si="86"/>
        <v>-1</v>
      </c>
      <c r="Y205" s="467">
        <f t="shared" si="87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84"/>
        <v>-1</v>
      </c>
      <c r="S206" s="467">
        <f t="shared" si="85"/>
        <v>-1</v>
      </c>
      <c r="U206" s="11">
        <v>84</v>
      </c>
      <c r="V206" s="11">
        <v>91</v>
      </c>
      <c r="W206" s="11"/>
      <c r="X206" s="467">
        <f t="shared" si="86"/>
        <v>-1</v>
      </c>
      <c r="Y206" s="467">
        <f t="shared" si="87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84"/>
        <v>-1</v>
      </c>
      <c r="S207" s="467">
        <f t="shared" si="85"/>
        <v>-1</v>
      </c>
      <c r="U207" s="11">
        <v>66</v>
      </c>
      <c r="V207" s="11">
        <v>87</v>
      </c>
      <c r="W207" s="11"/>
      <c r="X207" s="467">
        <f t="shared" si="86"/>
        <v>-1</v>
      </c>
      <c r="Y207" s="467">
        <f t="shared" si="87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84"/>
        <v>-1</v>
      </c>
      <c r="S208" s="451">
        <f t="shared" si="85"/>
        <v>-1</v>
      </c>
      <c r="T208"/>
      <c r="U208" s="11">
        <v>69</v>
      </c>
      <c r="V208" s="11">
        <v>89</v>
      </c>
      <c r="W208" s="11"/>
      <c r="X208" s="451">
        <f t="shared" si="86"/>
        <v>-1</v>
      </c>
      <c r="Y208" s="451">
        <f t="shared" si="87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641</v>
      </c>
      <c r="C210" s="462">
        <f>SUM(C197:C208)</f>
        <v>532</v>
      </c>
      <c r="D210" s="462">
        <f>SUM(D197:D208)</f>
        <v>591</v>
      </c>
      <c r="E210" s="467">
        <f>(+D210-B210)/B210</f>
        <v>-7.8003120124804995E-2</v>
      </c>
      <c r="F210" s="467">
        <f>(+D210-C210)/C210</f>
        <v>0.11090225563909774</v>
      </c>
      <c r="H210" s="462">
        <f>SUM(H197:H208)</f>
        <v>518</v>
      </c>
      <c r="I210" s="462">
        <f>SUM(I197:I208)</f>
        <v>480</v>
      </c>
      <c r="J210" s="462">
        <f>SUM(J197:J208)</f>
        <v>504</v>
      </c>
      <c r="K210" s="467">
        <f>(+J210-H210)/H210</f>
        <v>-2.7027027027027029E-2</v>
      </c>
      <c r="L210" s="467">
        <f>(+J210-I210)/I210</f>
        <v>0.05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591</v>
      </c>
      <c r="R210" s="467">
        <f>(+Q210-O210)/O210</f>
        <v>-0.41773399014778323</v>
      </c>
      <c r="S210" s="467">
        <f>(+Q210-P210)/P210</f>
        <v>-0.34333333333333332</v>
      </c>
      <c r="U210" s="462">
        <f>SUM(U197:U208)</f>
        <v>927</v>
      </c>
      <c r="V210" s="462">
        <f>SUM(V197:V208)</f>
        <v>938</v>
      </c>
      <c r="W210" s="462">
        <f>SUM(W197:W208)</f>
        <v>504</v>
      </c>
      <c r="X210" s="467">
        <f>(+W210-U210)/U210</f>
        <v>-0.4563106796116505</v>
      </c>
      <c r="Y210" s="467">
        <f>(+W210-V210)/V210</f>
        <v>-0.46268656716417911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44419</v>
      </c>
      <c r="F212" s="464"/>
      <c r="G212" s="465" t="s">
        <v>118</v>
      </c>
      <c r="N212" s="461">
        <f ca="1">TODAY()</f>
        <v>44419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.6" customHeight="1" x14ac:dyDescent="0.2">
      <c r="A216" s="462" t="s">
        <v>98</v>
      </c>
      <c r="B216" s="462">
        <v>3461</v>
      </c>
      <c r="C216" s="462">
        <v>3488</v>
      </c>
      <c r="D216" s="462">
        <v>2923</v>
      </c>
      <c r="E216" s="467">
        <f t="shared" ref="E216:E222" si="88">(+D216-B216)/B216</f>
        <v>-0.15544640277376481</v>
      </c>
      <c r="F216" s="467">
        <f t="shared" ref="F216:F222" si="89"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 t="shared" ref="K216:K222" si="90">(+J216-H216)/H216</f>
        <v>0.20722635494155153</v>
      </c>
      <c r="L216" s="467">
        <f t="shared" ref="L216:L222" si="91"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">
      <c r="A217" s="462" t="s">
        <v>99</v>
      </c>
      <c r="B217" s="462">
        <v>2970</v>
      </c>
      <c r="C217" s="462">
        <v>3724</v>
      </c>
      <c r="D217" s="462">
        <v>2699</v>
      </c>
      <c r="E217" s="467">
        <f t="shared" si="88"/>
        <v>-9.1245791245791241E-2</v>
      </c>
      <c r="F217" s="467">
        <f t="shared" si="89"/>
        <v>-0.27524167561761548</v>
      </c>
      <c r="H217" s="462">
        <v>2002</v>
      </c>
      <c r="I217" s="462">
        <v>2080</v>
      </c>
      <c r="J217" s="462">
        <v>2209</v>
      </c>
      <c r="K217" s="467">
        <f t="shared" si="90"/>
        <v>0.10339660339660339</v>
      </c>
      <c r="L217" s="467">
        <f t="shared" si="91"/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92">(+Q217-O217)/O217</f>
        <v>-9.1245791245791241E-2</v>
      </c>
      <c r="S217" s="467">
        <f t="shared" ref="S217:S227" si="93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94">(+W217-U217)/U217</f>
        <v>0.10339660339660339</v>
      </c>
      <c r="Y217" s="467">
        <f t="shared" ref="Y217:Y227" si="95">(+W217-V217)/V217</f>
        <v>6.2019230769230771E-2</v>
      </c>
    </row>
    <row r="218" spans="1:25" ht="12.75" customHeight="1" x14ac:dyDescent="0.2">
      <c r="A218" s="462" t="s">
        <v>100</v>
      </c>
      <c r="B218" s="462">
        <v>4484</v>
      </c>
      <c r="C218" s="462">
        <v>4239</v>
      </c>
      <c r="D218" s="462">
        <v>4159</v>
      </c>
      <c r="E218" s="467">
        <f t="shared" si="88"/>
        <v>-7.2479928635147184E-2</v>
      </c>
      <c r="F218" s="467">
        <f t="shared" si="89"/>
        <v>-1.8872375560273651E-2</v>
      </c>
      <c r="H218" s="462">
        <v>2530</v>
      </c>
      <c r="I218" s="462">
        <v>2859</v>
      </c>
      <c r="J218" s="462">
        <v>3051</v>
      </c>
      <c r="K218" s="467">
        <f t="shared" si="90"/>
        <v>0.20592885375494072</v>
      </c>
      <c r="L218" s="467">
        <f t="shared" si="91"/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92"/>
        <v>-7.2479928635147184E-2</v>
      </c>
      <c r="S218" s="467">
        <f t="shared" si="93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94"/>
        <v>0.20592885375494072</v>
      </c>
      <c r="Y218" s="467">
        <f t="shared" si="95"/>
        <v>6.715634837355719E-2</v>
      </c>
    </row>
    <row r="219" spans="1:25" ht="12.75" customHeight="1" x14ac:dyDescent="0.2">
      <c r="A219" s="462" t="s">
        <v>101</v>
      </c>
      <c r="B219" s="11">
        <v>5129</v>
      </c>
      <c r="C219" s="11">
        <v>3234</v>
      </c>
      <c r="D219" s="11">
        <v>4793</v>
      </c>
      <c r="E219" s="467">
        <f t="shared" si="88"/>
        <v>-6.5509845973874048E-2</v>
      </c>
      <c r="F219" s="467">
        <f t="shared" si="89"/>
        <v>0.48206555349412494</v>
      </c>
      <c r="H219" s="11">
        <v>3101</v>
      </c>
      <c r="I219" s="11">
        <v>2883</v>
      </c>
      <c r="J219" s="11">
        <v>3484</v>
      </c>
      <c r="K219" s="467">
        <f t="shared" si="90"/>
        <v>0.12350854563044179</v>
      </c>
      <c r="L219" s="467">
        <f t="shared" si="91"/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92"/>
        <v>-6.5509845973874048E-2</v>
      </c>
      <c r="S219" s="467">
        <f t="shared" si="93"/>
        <v>0.48206555349412494</v>
      </c>
      <c r="U219" s="11">
        <v>3101</v>
      </c>
      <c r="V219" s="11">
        <v>2883</v>
      </c>
      <c r="W219" s="11">
        <v>3482</v>
      </c>
      <c r="X219" s="467">
        <f t="shared" si="94"/>
        <v>0.12286359238955176</v>
      </c>
      <c r="Y219" s="467">
        <f t="shared" si="95"/>
        <v>0.207769684356573</v>
      </c>
    </row>
    <row r="220" spans="1:25" ht="12.75" customHeight="1" x14ac:dyDescent="0.2">
      <c r="A220" s="462" t="s">
        <v>102</v>
      </c>
      <c r="B220" s="11">
        <v>5606</v>
      </c>
      <c r="C220" s="11">
        <v>4421</v>
      </c>
      <c r="D220" s="11">
        <v>4977</v>
      </c>
      <c r="E220" s="467">
        <f t="shared" si="88"/>
        <v>-0.11220121298608633</v>
      </c>
      <c r="F220" s="467">
        <f t="shared" si="89"/>
        <v>0.12576340194526126</v>
      </c>
      <c r="H220" s="11">
        <v>3976</v>
      </c>
      <c r="I220" s="11">
        <v>2948</v>
      </c>
      <c r="J220" s="11">
        <v>3702</v>
      </c>
      <c r="K220" s="467">
        <f t="shared" si="90"/>
        <v>-6.8913480885311865E-2</v>
      </c>
      <c r="L220" s="467">
        <f t="shared" si="91"/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92"/>
        <v>-0.11220121298608633</v>
      </c>
      <c r="S220" s="467">
        <f t="shared" si="93"/>
        <v>0.12576340194526126</v>
      </c>
      <c r="U220" s="11">
        <v>3976</v>
      </c>
      <c r="V220" s="11">
        <v>2948</v>
      </c>
      <c r="W220" s="11">
        <v>3702</v>
      </c>
      <c r="X220" s="467">
        <f t="shared" si="94"/>
        <v>-6.8913480885311865E-2</v>
      </c>
      <c r="Y220" s="467">
        <f t="shared" si="95"/>
        <v>0.25576662143826323</v>
      </c>
    </row>
    <row r="221" spans="1:25" ht="12.75" customHeight="1" x14ac:dyDescent="0.2">
      <c r="A221" s="462" t="s">
        <v>103</v>
      </c>
      <c r="B221" s="11">
        <v>5494</v>
      </c>
      <c r="C221" s="11">
        <v>4998</v>
      </c>
      <c r="D221" s="11">
        <v>6040</v>
      </c>
      <c r="E221" s="467">
        <f t="shared" si="88"/>
        <v>9.9381143065161992E-2</v>
      </c>
      <c r="F221" s="467">
        <f t="shared" si="89"/>
        <v>0.20848339335734295</v>
      </c>
      <c r="H221" s="11">
        <v>3967</v>
      </c>
      <c r="I221" s="11">
        <v>3716</v>
      </c>
      <c r="J221" s="11">
        <v>4659</v>
      </c>
      <c r="K221" s="467">
        <f t="shared" si="90"/>
        <v>0.17443912276279305</v>
      </c>
      <c r="L221" s="467">
        <f t="shared" si="91"/>
        <v>0.25376749192680303</v>
      </c>
      <c r="N221" s="462" t="s">
        <v>103</v>
      </c>
      <c r="O221" s="11">
        <v>5494</v>
      </c>
      <c r="P221" s="11">
        <v>4998</v>
      </c>
      <c r="Q221" s="11">
        <v>6040</v>
      </c>
      <c r="R221" s="467">
        <f t="shared" si="92"/>
        <v>9.9381143065161992E-2</v>
      </c>
      <c r="S221" s="467">
        <f t="shared" si="93"/>
        <v>0.20848339335734295</v>
      </c>
      <c r="U221" s="11">
        <v>3967</v>
      </c>
      <c r="V221" s="11">
        <v>3716</v>
      </c>
      <c r="W221" s="11">
        <v>4659</v>
      </c>
      <c r="X221" s="467">
        <f t="shared" si="94"/>
        <v>0.17443912276279305</v>
      </c>
      <c r="Y221" s="467">
        <f t="shared" si="95"/>
        <v>0.25376749192680303</v>
      </c>
    </row>
    <row r="222" spans="1:25" ht="12.75" customHeight="1" x14ac:dyDescent="0.2">
      <c r="A222" s="462" t="s">
        <v>104</v>
      </c>
      <c r="B222" s="11">
        <v>5353</v>
      </c>
      <c r="C222" s="11">
        <v>5076</v>
      </c>
      <c r="D222" s="11">
        <v>5426</v>
      </c>
      <c r="E222" s="467">
        <f t="shared" si="88"/>
        <v>1.3637212777881562E-2</v>
      </c>
      <c r="F222" s="467">
        <f t="shared" si="89"/>
        <v>6.8951930654058316E-2</v>
      </c>
      <c r="H222" s="11">
        <v>4027</v>
      </c>
      <c r="I222" s="11">
        <v>4451</v>
      </c>
      <c r="J222" s="11">
        <v>4399</v>
      </c>
      <c r="K222" s="467">
        <f t="shared" si="90"/>
        <v>9.237645890240874E-2</v>
      </c>
      <c r="L222" s="467">
        <f t="shared" si="91"/>
        <v>-1.1682767917321949E-2</v>
      </c>
      <c r="N222" s="462" t="s">
        <v>104</v>
      </c>
      <c r="O222" s="11">
        <v>5353</v>
      </c>
      <c r="P222" s="11">
        <v>5076</v>
      </c>
      <c r="Q222" s="11">
        <v>5426</v>
      </c>
      <c r="R222" s="467">
        <f t="shared" si="92"/>
        <v>1.3637212777881562E-2</v>
      </c>
      <c r="S222" s="467">
        <f t="shared" si="93"/>
        <v>6.8951930654058316E-2</v>
      </c>
      <c r="U222" s="11">
        <v>4027</v>
      </c>
      <c r="V222" s="11">
        <v>4451</v>
      </c>
      <c r="W222" s="11">
        <v>4399</v>
      </c>
      <c r="X222" s="467">
        <f t="shared" si="94"/>
        <v>9.237645890240874E-2</v>
      </c>
      <c r="Y222" s="467">
        <f t="shared" si="95"/>
        <v>-1.1682767917321949E-2</v>
      </c>
    </row>
    <row r="223" spans="1:25" ht="12.75" customHeight="1" x14ac:dyDescent="0.2">
      <c r="A223" s="462" t="s">
        <v>105</v>
      </c>
      <c r="B223" s="11"/>
      <c r="C223" s="11"/>
      <c r="D223" s="11"/>
      <c r="E223" s="467"/>
      <c r="F223" s="467"/>
      <c r="H223" s="11"/>
      <c r="I223" s="11"/>
      <c r="J223" s="11"/>
      <c r="K223" s="467"/>
      <c r="L223" s="467"/>
      <c r="N223" s="462" t="s">
        <v>105</v>
      </c>
      <c r="O223" s="11">
        <v>5070</v>
      </c>
      <c r="P223" s="11">
        <v>5222</v>
      </c>
      <c r="Q223" s="11"/>
      <c r="R223" s="467">
        <f t="shared" si="92"/>
        <v>-1</v>
      </c>
      <c r="S223" s="467">
        <f t="shared" si="93"/>
        <v>-1</v>
      </c>
      <c r="U223" s="11">
        <v>4179</v>
      </c>
      <c r="V223" s="11">
        <v>4306</v>
      </c>
      <c r="W223" s="11"/>
      <c r="X223" s="467">
        <f t="shared" si="94"/>
        <v>-1</v>
      </c>
      <c r="Y223" s="467">
        <f t="shared" si="95"/>
        <v>-1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92"/>
        <v>-1</v>
      </c>
      <c r="S224" s="467">
        <f t="shared" si="93"/>
        <v>-1</v>
      </c>
      <c r="U224" s="11">
        <v>3348</v>
      </c>
      <c r="V224" s="11">
        <v>4332</v>
      </c>
      <c r="W224" s="11"/>
      <c r="X224" s="467">
        <f t="shared" si="94"/>
        <v>-1</v>
      </c>
      <c r="Y224" s="467">
        <f t="shared" si="95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92"/>
        <v>-1</v>
      </c>
      <c r="S225" s="467">
        <f t="shared" si="93"/>
        <v>-1</v>
      </c>
      <c r="U225" s="11">
        <v>3409</v>
      </c>
      <c r="V225" s="11">
        <v>4395</v>
      </c>
      <c r="W225" s="11"/>
      <c r="X225" s="467">
        <f t="shared" si="94"/>
        <v>-1</v>
      </c>
      <c r="Y225" s="467">
        <f t="shared" si="95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92"/>
        <v>-1</v>
      </c>
      <c r="S226" s="467">
        <f t="shared" si="93"/>
        <v>-1</v>
      </c>
      <c r="U226" s="11">
        <v>2928</v>
      </c>
      <c r="V226" s="11">
        <v>3624</v>
      </c>
      <c r="W226" s="11"/>
      <c r="X226" s="467">
        <f t="shared" si="94"/>
        <v>-1</v>
      </c>
      <c r="Y226" s="467">
        <f t="shared" si="95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92"/>
        <v>-1</v>
      </c>
      <c r="S227" s="451">
        <f t="shared" si="93"/>
        <v>-1</v>
      </c>
      <c r="T227"/>
      <c r="U227" s="11">
        <v>2718</v>
      </c>
      <c r="V227" s="11">
        <v>3476</v>
      </c>
      <c r="W227" s="11"/>
      <c r="X227" s="451">
        <f t="shared" si="94"/>
        <v>-1</v>
      </c>
      <c r="Y227" s="451">
        <f t="shared" si="95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32497</v>
      </c>
      <c r="C229" s="462">
        <f>SUM(C216:C227)</f>
        <v>29180</v>
      </c>
      <c r="D229" s="462">
        <f>SUM(D216:D227)</f>
        <v>31017</v>
      </c>
      <c r="E229" s="467">
        <f>(+D229-B229)/B229</f>
        <v>-4.5542665476813245E-2</v>
      </c>
      <c r="F229" s="467">
        <f>(+D229-C229)/C229</f>
        <v>6.2954078135709385E-2</v>
      </c>
      <c r="H229" s="462">
        <f>SUM(H216:H227)</f>
        <v>21485</v>
      </c>
      <c r="I229" s="462">
        <f>SUM(I216:I227)</f>
        <v>21015</v>
      </c>
      <c r="J229" s="462">
        <f>SUM(J216:J227)</f>
        <v>23776</v>
      </c>
      <c r="K229" s="467">
        <f>(+J229-H229)/H229</f>
        <v>0.10663253432627415</v>
      </c>
      <c r="L229" s="467">
        <f>(+J229-I229)/I229</f>
        <v>0.13138234594337378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31017</v>
      </c>
      <c r="R229" s="467">
        <f>(+Q229-O229)/O229</f>
        <v>-0.39755268524813053</v>
      </c>
      <c r="S229" s="467">
        <f>(+Q229-P229)/P229</f>
        <v>-0.36089590373361907</v>
      </c>
      <c r="U229" s="462">
        <f>SUM(U216:U227)</f>
        <v>38067</v>
      </c>
      <c r="V229" s="462">
        <f>SUM(V216:V227)</f>
        <v>41148</v>
      </c>
      <c r="W229" s="462">
        <f>SUM(W216:W227)</f>
        <v>23774</v>
      </c>
      <c r="X229" s="467">
        <f>(+W229-U229)/U229</f>
        <v>-0.37546956681640264</v>
      </c>
      <c r="Y229" s="467">
        <f>(+W229-V229)/V229</f>
        <v>-0.42223194322931856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 x14ac:dyDescent="0.2">
      <c r="A234" s="462" t="s">
        <v>98</v>
      </c>
      <c r="B234" s="462">
        <v>2725</v>
      </c>
      <c r="C234" s="462">
        <v>2742</v>
      </c>
      <c r="D234" s="462">
        <v>2400</v>
      </c>
      <c r="E234" s="467">
        <f t="shared" ref="E234:E240" si="96">(+D234-B234)/B234</f>
        <v>-0.11926605504587157</v>
      </c>
      <c r="F234" s="467">
        <f t="shared" ref="F234:F240" si="97"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 t="shared" ref="K234:K240" si="98">(+J234-H234)/H234</f>
        <v>0.18391484328799526</v>
      </c>
      <c r="L234" s="467">
        <f t="shared" ref="L234:L240" si="99"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">
      <c r="A235" s="462" t="s">
        <v>99</v>
      </c>
      <c r="B235" s="462">
        <v>2509</v>
      </c>
      <c r="C235" s="462">
        <v>3074</v>
      </c>
      <c r="D235" s="462">
        <v>2231</v>
      </c>
      <c r="E235" s="467">
        <f t="shared" si="96"/>
        <v>-0.11080111598246313</v>
      </c>
      <c r="F235" s="467">
        <f t="shared" si="97"/>
        <v>-0.27423552374756016</v>
      </c>
      <c r="H235" s="462">
        <v>1795</v>
      </c>
      <c r="I235" s="462">
        <v>1869</v>
      </c>
      <c r="J235" s="462">
        <v>1955</v>
      </c>
      <c r="K235" s="467">
        <f t="shared" si="98"/>
        <v>8.9136490250696379E-2</v>
      </c>
      <c r="L235" s="467">
        <f t="shared" si="99"/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100">(+Q235-O235)/O235</f>
        <v>-0.11080111598246313</v>
      </c>
      <c r="S235" s="467">
        <f t="shared" ref="S235:S245" si="101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102">(+W235-U235)/U235</f>
        <v>8.9136490250696379E-2</v>
      </c>
      <c r="Y235" s="467">
        <f t="shared" ref="Y235:Y245" si="103">(+W235-V235)/V235</f>
        <v>4.6013911182450511E-2</v>
      </c>
    </row>
    <row r="236" spans="1:25" ht="12.75" customHeight="1" x14ac:dyDescent="0.2">
      <c r="A236" s="462" t="s">
        <v>100</v>
      </c>
      <c r="B236" s="462">
        <v>3773</v>
      </c>
      <c r="C236" s="462">
        <v>3734</v>
      </c>
      <c r="D236" s="462">
        <v>3577</v>
      </c>
      <c r="E236" s="467">
        <f t="shared" si="96"/>
        <v>-5.1948051948051951E-2</v>
      </c>
      <c r="F236" s="467">
        <f t="shared" si="97"/>
        <v>-4.2046063202999466E-2</v>
      </c>
      <c r="H236" s="462">
        <v>2344</v>
      </c>
      <c r="I236" s="462">
        <v>2624</v>
      </c>
      <c r="J236" s="462">
        <v>2694</v>
      </c>
      <c r="K236" s="467">
        <f t="shared" si="98"/>
        <v>0.14931740614334471</v>
      </c>
      <c r="L236" s="467">
        <f t="shared" si="99"/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100"/>
        <v>-5.1948051948051951E-2</v>
      </c>
      <c r="S236" s="467">
        <f t="shared" si="101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102"/>
        <v>0.14931740614334471</v>
      </c>
      <c r="Y236" s="467">
        <f t="shared" si="103"/>
        <v>2.6676829268292682E-2</v>
      </c>
    </row>
    <row r="237" spans="1:25" ht="12.75" customHeight="1" x14ac:dyDescent="0.2">
      <c r="A237" s="462" t="s">
        <v>101</v>
      </c>
      <c r="B237" s="11">
        <v>4483</v>
      </c>
      <c r="C237" s="11">
        <v>2834</v>
      </c>
      <c r="D237" s="11">
        <v>4190</v>
      </c>
      <c r="E237" s="467">
        <f t="shared" si="96"/>
        <v>-6.5358019183582416E-2</v>
      </c>
      <c r="F237" s="467">
        <f t="shared" si="97"/>
        <v>0.47847565278757942</v>
      </c>
      <c r="H237" s="11">
        <v>2862</v>
      </c>
      <c r="I237" s="11">
        <v>2651</v>
      </c>
      <c r="J237" s="11">
        <v>3063</v>
      </c>
      <c r="K237" s="467">
        <f t="shared" si="98"/>
        <v>7.0230607966457026E-2</v>
      </c>
      <c r="L237" s="467">
        <f t="shared" si="99"/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100"/>
        <v>-6.5358019183582416E-2</v>
      </c>
      <c r="S237" s="467">
        <f t="shared" si="101"/>
        <v>0.47847565278757942</v>
      </c>
      <c r="U237" s="11">
        <v>2862</v>
      </c>
      <c r="V237" s="11">
        <v>2651</v>
      </c>
      <c r="W237" s="11">
        <v>3063</v>
      </c>
      <c r="X237" s="467">
        <f t="shared" si="102"/>
        <v>7.0230607966457026E-2</v>
      </c>
      <c r="Y237" s="467">
        <f t="shared" si="103"/>
        <v>0.15541305167861186</v>
      </c>
    </row>
    <row r="238" spans="1:25" ht="12.75" customHeight="1" x14ac:dyDescent="0.2">
      <c r="A238" s="462" t="s">
        <v>102</v>
      </c>
      <c r="B238" s="11">
        <v>4946</v>
      </c>
      <c r="C238" s="11">
        <v>3902</v>
      </c>
      <c r="D238" s="11">
        <v>4379</v>
      </c>
      <c r="E238" s="467">
        <f t="shared" si="96"/>
        <v>-0.11463809138697938</v>
      </c>
      <c r="F238" s="467">
        <f t="shared" si="97"/>
        <v>0.12224500256278831</v>
      </c>
      <c r="H238" s="11">
        <v>3694</v>
      </c>
      <c r="I238" s="11">
        <v>2700</v>
      </c>
      <c r="J238" s="11">
        <v>3312</v>
      </c>
      <c r="K238" s="467">
        <f t="shared" si="98"/>
        <v>-0.10341093665403357</v>
      </c>
      <c r="L238" s="467">
        <f t="shared" si="99"/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100"/>
        <v>-0.11463809138697938</v>
      </c>
      <c r="S238" s="467">
        <f t="shared" si="101"/>
        <v>0.12224500256278831</v>
      </c>
      <c r="U238" s="11">
        <v>3694</v>
      </c>
      <c r="V238" s="11">
        <v>2700</v>
      </c>
      <c r="W238" s="11">
        <v>3312</v>
      </c>
      <c r="X238" s="467">
        <f t="shared" si="102"/>
        <v>-0.10341093665403357</v>
      </c>
      <c r="Y238" s="467">
        <f t="shared" si="103"/>
        <v>0.22666666666666666</v>
      </c>
    </row>
    <row r="239" spans="1:25" ht="12.75" customHeight="1" x14ac:dyDescent="0.2">
      <c r="A239" s="462" t="s">
        <v>103</v>
      </c>
      <c r="B239" s="11">
        <v>4782</v>
      </c>
      <c r="C239" s="11">
        <v>4337</v>
      </c>
      <c r="D239" s="11">
        <v>5445</v>
      </c>
      <c r="E239" s="467">
        <f t="shared" si="96"/>
        <v>0.13864491844416563</v>
      </c>
      <c r="F239" s="467">
        <f t="shared" si="97"/>
        <v>0.25547613557758819</v>
      </c>
      <c r="H239" s="11">
        <v>3696</v>
      </c>
      <c r="I239" s="11">
        <v>3416</v>
      </c>
      <c r="J239" s="11">
        <v>4266</v>
      </c>
      <c r="K239" s="467">
        <f t="shared" si="98"/>
        <v>0.15422077922077923</v>
      </c>
      <c r="L239" s="467">
        <f t="shared" si="99"/>
        <v>0.24882903981264637</v>
      </c>
      <c r="N239" s="462" t="s">
        <v>103</v>
      </c>
      <c r="O239" s="11">
        <v>4782</v>
      </c>
      <c r="P239" s="11">
        <v>4337</v>
      </c>
      <c r="Q239" s="11">
        <v>5445</v>
      </c>
      <c r="R239" s="467">
        <f t="shared" si="100"/>
        <v>0.13864491844416563</v>
      </c>
      <c r="S239" s="467">
        <f t="shared" si="101"/>
        <v>0.25547613557758819</v>
      </c>
      <c r="U239" s="11">
        <v>3696</v>
      </c>
      <c r="V239" s="11">
        <v>3416</v>
      </c>
      <c r="W239" s="11">
        <v>4266</v>
      </c>
      <c r="X239" s="467">
        <f t="shared" si="102"/>
        <v>0.15422077922077923</v>
      </c>
      <c r="Y239" s="467">
        <f t="shared" si="103"/>
        <v>0.24882903981264637</v>
      </c>
    </row>
    <row r="240" spans="1:25" ht="12.75" customHeight="1" x14ac:dyDescent="0.2">
      <c r="A240" s="462" t="s">
        <v>104</v>
      </c>
      <c r="B240" s="11">
        <v>4686</v>
      </c>
      <c r="C240" s="11">
        <v>4447</v>
      </c>
      <c r="D240" s="11">
        <v>4856</v>
      </c>
      <c r="E240" s="467">
        <f t="shared" si="96"/>
        <v>3.6278275714895433E-2</v>
      </c>
      <c r="F240" s="467">
        <f t="shared" si="97"/>
        <v>9.1972116033280857E-2</v>
      </c>
      <c r="H240" s="11">
        <v>3733</v>
      </c>
      <c r="I240" s="11">
        <v>4085</v>
      </c>
      <c r="J240" s="11">
        <v>4077</v>
      </c>
      <c r="K240" s="467">
        <f t="shared" si="98"/>
        <v>9.215108491829628E-2</v>
      </c>
      <c r="L240" s="467">
        <f t="shared" si="99"/>
        <v>-1.9583843329253367E-3</v>
      </c>
      <c r="N240" s="462" t="s">
        <v>104</v>
      </c>
      <c r="O240" s="11">
        <v>4686</v>
      </c>
      <c r="P240" s="11">
        <v>4447</v>
      </c>
      <c r="Q240" s="11">
        <v>4856</v>
      </c>
      <c r="R240" s="467">
        <f t="shared" si="100"/>
        <v>3.6278275714895433E-2</v>
      </c>
      <c r="S240" s="467">
        <f t="shared" si="101"/>
        <v>9.1972116033280857E-2</v>
      </c>
      <c r="U240" s="11">
        <v>3733</v>
      </c>
      <c r="V240" s="11">
        <v>4085</v>
      </c>
      <c r="W240" s="11">
        <v>4077</v>
      </c>
      <c r="X240" s="467">
        <f t="shared" si="102"/>
        <v>9.215108491829628E-2</v>
      </c>
      <c r="Y240" s="467">
        <f t="shared" si="103"/>
        <v>-1.9583843329253367E-3</v>
      </c>
    </row>
    <row r="241" spans="1:25" ht="12.75" customHeight="1" x14ac:dyDescent="0.2">
      <c r="A241" s="462" t="s">
        <v>105</v>
      </c>
      <c r="B241" s="11"/>
      <c r="C241" s="11"/>
      <c r="D241" s="11"/>
      <c r="E241" s="467"/>
      <c r="F241" s="467"/>
      <c r="H241" s="11"/>
      <c r="I241" s="11"/>
      <c r="J241" s="11"/>
      <c r="K241" s="467"/>
      <c r="L241" s="467"/>
      <c r="N241" s="462" t="s">
        <v>105</v>
      </c>
      <c r="O241" s="11">
        <v>4480</v>
      </c>
      <c r="P241" s="11">
        <v>4563</v>
      </c>
      <c r="Q241" s="11"/>
      <c r="R241" s="467">
        <f t="shared" si="100"/>
        <v>-1</v>
      </c>
      <c r="S241" s="467">
        <f t="shared" si="101"/>
        <v>-1</v>
      </c>
      <c r="U241" s="11">
        <v>3905</v>
      </c>
      <c r="V241" s="11">
        <v>3938</v>
      </c>
      <c r="W241" s="11"/>
      <c r="X241" s="467">
        <f t="shared" si="102"/>
        <v>-1</v>
      </c>
      <c r="Y241" s="467">
        <f t="shared" si="103"/>
        <v>-1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100"/>
        <v>-1</v>
      </c>
      <c r="S242" s="467">
        <f t="shared" si="101"/>
        <v>-1</v>
      </c>
      <c r="U242" s="11">
        <v>3104</v>
      </c>
      <c r="V242" s="11">
        <v>3924</v>
      </c>
      <c r="W242" s="11"/>
      <c r="X242" s="467">
        <f t="shared" si="102"/>
        <v>-1</v>
      </c>
      <c r="Y242" s="467">
        <f t="shared" si="103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100"/>
        <v>-1</v>
      </c>
      <c r="S243" s="467">
        <f t="shared" si="101"/>
        <v>-1</v>
      </c>
      <c r="U243" s="11">
        <v>3170</v>
      </c>
      <c r="V243" s="11">
        <v>3963</v>
      </c>
      <c r="W243" s="11"/>
      <c r="X243" s="467">
        <f t="shared" si="102"/>
        <v>-1</v>
      </c>
      <c r="Y243" s="467">
        <f t="shared" si="103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100"/>
        <v>-1</v>
      </c>
      <c r="S244" s="467">
        <f t="shared" si="101"/>
        <v>-1</v>
      </c>
      <c r="U244" s="11">
        <v>2684</v>
      </c>
      <c r="V244" s="11">
        <v>3330</v>
      </c>
      <c r="W244" s="11"/>
      <c r="X244" s="467">
        <f t="shared" si="102"/>
        <v>-1</v>
      </c>
      <c r="Y244" s="467">
        <f t="shared" si="103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100"/>
        <v>-1</v>
      </c>
      <c r="S245" s="451">
        <f t="shared" si="101"/>
        <v>-1</v>
      </c>
      <c r="T245"/>
      <c r="U245" s="11">
        <v>2484</v>
      </c>
      <c r="V245" s="11">
        <v>3100</v>
      </c>
      <c r="W245" s="11"/>
      <c r="X245" s="451">
        <f t="shared" si="102"/>
        <v>-1</v>
      </c>
      <c r="Y245" s="451">
        <f t="shared" si="103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27904</v>
      </c>
      <c r="C247" s="462">
        <f>SUM(C234:C245)</f>
        <v>25070</v>
      </c>
      <c r="D247" s="462">
        <f>SUM(D234:D245)</f>
        <v>27078</v>
      </c>
      <c r="E247" s="467">
        <f>(+D247-B247)/B247</f>
        <v>-2.9601490825688075E-2</v>
      </c>
      <c r="F247" s="467">
        <f>(+D247-C247)/C247</f>
        <v>8.0095731950538498E-2</v>
      </c>
      <c r="H247" s="462">
        <f>SUM(H234:H245)</f>
        <v>19815</v>
      </c>
      <c r="I247" s="462">
        <f>SUM(I234:I245)</f>
        <v>19216</v>
      </c>
      <c r="J247" s="462">
        <f>SUM(J234:J245)</f>
        <v>21369</v>
      </c>
      <c r="K247" s="467">
        <f>(+J247-H247)/H247</f>
        <v>7.8425435276305827E-2</v>
      </c>
      <c r="L247" s="467">
        <f>(+J247-I247)/I247</f>
        <v>0.11204204829308909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27078</v>
      </c>
      <c r="R247" s="467">
        <f>(+Q247-O247)/O247</f>
        <v>-0.38657061302161205</v>
      </c>
      <c r="S247" s="467">
        <f>(+Q247-P247)/P247</f>
        <v>-0.35523965997571255</v>
      </c>
      <c r="U247" s="462">
        <f>SUM(U234:U245)</f>
        <v>35162</v>
      </c>
      <c r="V247" s="462">
        <f>SUM(V234:V245)</f>
        <v>37471</v>
      </c>
      <c r="W247" s="462">
        <f>SUM(W234:W245)</f>
        <v>21369</v>
      </c>
      <c r="X247" s="467">
        <f>(+W247-U247)/U247</f>
        <v>-0.39227006427393207</v>
      </c>
      <c r="Y247" s="467">
        <f>(+W247-V247)/V247</f>
        <v>-0.42971898267993913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14"/>
  <sheetViews>
    <sheetView topLeftCell="A163" zoomScaleNormal="100" workbookViewId="0">
      <selection activeCell="B77" sqref="B77:D77"/>
    </sheetView>
  </sheetViews>
  <sheetFormatPr defaultRowHeight="12.75" x14ac:dyDescent="0.2"/>
  <cols>
    <col min="1" max="1" width="16.28515625" customWidth="1"/>
    <col min="2" max="7" width="15.5703125" customWidth="1"/>
    <col min="8" max="13" width="11.5703125" style="14" customWidth="1"/>
    <col min="14" max="14" width="12.28515625" style="253" customWidth="1"/>
    <col min="15" max="15" width="12" style="40" customWidth="1"/>
    <col min="16" max="16" width="10.42578125" style="254" customWidth="1"/>
    <col min="17" max="61" width="11.5703125" style="14" customWidth="1"/>
  </cols>
  <sheetData>
    <row r="1" spans="1:64" x14ac:dyDescent="0.2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x14ac:dyDescent="0.2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x14ac:dyDescent="0.2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x14ac:dyDescent="0.2">
      <c r="A4" s="255" t="s">
        <v>131</v>
      </c>
      <c r="B4" s="436">
        <v>2505</v>
      </c>
      <c r="C4" s="546" t="s">
        <v>4611</v>
      </c>
      <c r="D4" s="547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x14ac:dyDescent="0.2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x14ac:dyDescent="0.2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x14ac:dyDescent="0.2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x14ac:dyDescent="0.2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x14ac:dyDescent="0.2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x14ac:dyDescent="0.2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x14ac:dyDescent="0.2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x14ac:dyDescent="0.2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x14ac:dyDescent="0.2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x14ac:dyDescent="0.2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x14ac:dyDescent="0.2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x14ac:dyDescent="0.2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x14ac:dyDescent="0.2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x14ac:dyDescent="0.2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x14ac:dyDescent="0.2">
      <c r="A20" s="255" t="s">
        <v>195</v>
      </c>
      <c r="B20" s="436">
        <v>886</v>
      </c>
      <c r="C20" s="546" t="s">
        <v>4625</v>
      </c>
      <c r="D20" s="547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x14ac:dyDescent="0.2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x14ac:dyDescent="0.2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x14ac:dyDescent="0.2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x14ac:dyDescent="0.2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x14ac:dyDescent="0.2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x14ac:dyDescent="0.2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x14ac:dyDescent="0.2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x14ac:dyDescent="0.2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x14ac:dyDescent="0.2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x14ac:dyDescent="0.2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x14ac:dyDescent="0.2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x14ac:dyDescent="0.2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x14ac:dyDescent="0.2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x14ac:dyDescent="0.2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x14ac:dyDescent="0.2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x14ac:dyDescent="0.2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x14ac:dyDescent="0.2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x14ac:dyDescent="0.2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x14ac:dyDescent="0.2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x14ac:dyDescent="0.2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1:64" x14ac:dyDescent="0.2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x14ac:dyDescent="0.2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x14ac:dyDescent="0.2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1:64" x14ac:dyDescent="0.2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x14ac:dyDescent="0.2">
      <c r="A45" s="255" t="s">
        <v>241</v>
      </c>
      <c r="B45" s="436">
        <v>948</v>
      </c>
      <c r="C45" s="546" t="s">
        <v>4643</v>
      </c>
      <c r="D45" s="547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x14ac:dyDescent="0.2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x14ac:dyDescent="0.2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x14ac:dyDescent="0.2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x14ac:dyDescent="0.2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x14ac:dyDescent="0.2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x14ac:dyDescent="0.2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x14ac:dyDescent="0.2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x14ac:dyDescent="0.2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x14ac:dyDescent="0.2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x14ac:dyDescent="0.2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x14ac:dyDescent="0.2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x14ac:dyDescent="0.2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x14ac:dyDescent="0.2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x14ac:dyDescent="0.2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x14ac:dyDescent="0.2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x14ac:dyDescent="0.2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x14ac:dyDescent="0.2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x14ac:dyDescent="0.2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x14ac:dyDescent="0.2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x14ac:dyDescent="0.2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x14ac:dyDescent="0.2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x14ac:dyDescent="0.2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x14ac:dyDescent="0.2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x14ac:dyDescent="0.2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x14ac:dyDescent="0.2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x14ac:dyDescent="0.2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x14ac:dyDescent="0.2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1:64" x14ac:dyDescent="0.2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x14ac:dyDescent="0.2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x14ac:dyDescent="0.2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x14ac:dyDescent="0.2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x14ac:dyDescent="0.2">
      <c r="A77" s="255" t="s">
        <v>20</v>
      </c>
      <c r="B77" s="552">
        <v>12327</v>
      </c>
      <c r="C77" s="553" t="s">
        <v>4664</v>
      </c>
      <c r="D77" s="554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x14ac:dyDescent="0.2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x14ac:dyDescent="0.2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x14ac:dyDescent="0.2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x14ac:dyDescent="0.2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x14ac:dyDescent="0.2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x14ac:dyDescent="0.2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x14ac:dyDescent="0.2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x14ac:dyDescent="0.2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x14ac:dyDescent="0.2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x14ac:dyDescent="0.2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x14ac:dyDescent="0.2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x14ac:dyDescent="0.2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x14ac:dyDescent="0.2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x14ac:dyDescent="0.2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x14ac:dyDescent="0.2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x14ac:dyDescent="0.2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x14ac:dyDescent="0.2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x14ac:dyDescent="0.2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x14ac:dyDescent="0.2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x14ac:dyDescent="0.2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x14ac:dyDescent="0.2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x14ac:dyDescent="0.2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x14ac:dyDescent="0.2">
      <c r="A100" s="255" t="s">
        <v>11</v>
      </c>
      <c r="B100" s="436">
        <v>1500</v>
      </c>
      <c r="C100" s="546" t="s">
        <v>4698</v>
      </c>
      <c r="D100" s="547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x14ac:dyDescent="0.2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x14ac:dyDescent="0.2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x14ac:dyDescent="0.2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x14ac:dyDescent="0.2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x14ac:dyDescent="0.2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x14ac:dyDescent="0.2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x14ac:dyDescent="0.2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x14ac:dyDescent="0.2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x14ac:dyDescent="0.2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x14ac:dyDescent="0.2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x14ac:dyDescent="0.2">
      <c r="A111" s="133"/>
      <c r="B111" s="551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x14ac:dyDescent="0.2">
      <c r="A112" s="257" t="s">
        <v>133</v>
      </c>
      <c r="B112" s="436">
        <v>3096</v>
      </c>
      <c r="C112" s="546" t="s">
        <v>4684</v>
      </c>
      <c r="D112" s="547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x14ac:dyDescent="0.2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x14ac:dyDescent="0.2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x14ac:dyDescent="0.2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x14ac:dyDescent="0.2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x14ac:dyDescent="0.2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x14ac:dyDescent="0.2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x14ac:dyDescent="0.2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x14ac:dyDescent="0.2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x14ac:dyDescent="0.2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x14ac:dyDescent="0.2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x14ac:dyDescent="0.2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x14ac:dyDescent="0.2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x14ac:dyDescent="0.2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x14ac:dyDescent="0.2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x14ac:dyDescent="0.2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x14ac:dyDescent="0.2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x14ac:dyDescent="0.2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x14ac:dyDescent="0.2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x14ac:dyDescent="0.2">
      <c r="A131" s="255" t="s">
        <v>0</v>
      </c>
      <c r="B131" s="436">
        <v>1505</v>
      </c>
      <c r="C131" s="546" t="s">
        <v>4707</v>
      </c>
      <c r="D131" s="547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x14ac:dyDescent="0.2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x14ac:dyDescent="0.2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x14ac:dyDescent="0.2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x14ac:dyDescent="0.2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x14ac:dyDescent="0.2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x14ac:dyDescent="0.2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x14ac:dyDescent="0.2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x14ac:dyDescent="0.2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x14ac:dyDescent="0.2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x14ac:dyDescent="0.2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x14ac:dyDescent="0.2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x14ac:dyDescent="0.2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x14ac:dyDescent="0.2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x14ac:dyDescent="0.2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x14ac:dyDescent="0.2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x14ac:dyDescent="0.2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x14ac:dyDescent="0.2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x14ac:dyDescent="0.2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x14ac:dyDescent="0.2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x14ac:dyDescent="0.2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x14ac:dyDescent="0.2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x14ac:dyDescent="0.2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x14ac:dyDescent="0.2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x14ac:dyDescent="0.2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x14ac:dyDescent="0.2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1:64" s="11" customFormat="1" x14ac:dyDescent="0.2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1:64" s="11" customFormat="1" x14ac:dyDescent="0.2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x14ac:dyDescent="0.2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x14ac:dyDescent="0.2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x14ac:dyDescent="0.2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x14ac:dyDescent="0.2">
      <c r="A162" s="255" t="s">
        <v>52</v>
      </c>
      <c r="B162" s="436">
        <v>2036</v>
      </c>
      <c r="C162" s="546" t="s">
        <v>4732</v>
      </c>
      <c r="D162" s="547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x14ac:dyDescent="0.2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x14ac:dyDescent="0.2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x14ac:dyDescent="0.2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x14ac:dyDescent="0.2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x14ac:dyDescent="0.2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x14ac:dyDescent="0.2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x14ac:dyDescent="0.2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x14ac:dyDescent="0.2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x14ac:dyDescent="0.2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x14ac:dyDescent="0.2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x14ac:dyDescent="0.2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x14ac:dyDescent="0.2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x14ac:dyDescent="0.2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x14ac:dyDescent="0.2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x14ac:dyDescent="0.2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x14ac:dyDescent="0.2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x14ac:dyDescent="0.2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x14ac:dyDescent="0.2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x14ac:dyDescent="0.2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x14ac:dyDescent="0.2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x14ac:dyDescent="0.2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x14ac:dyDescent="0.2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x14ac:dyDescent="0.2">
      <c r="A185" s="409"/>
      <c r="B185" s="548"/>
      <c r="C185" s="549"/>
      <c r="D185" s="550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x14ac:dyDescent="0.2">
      <c r="A186" s="257" t="s">
        <v>62</v>
      </c>
      <c r="B186" s="436">
        <v>2173</v>
      </c>
      <c r="C186" s="546" t="s">
        <v>4755</v>
      </c>
      <c r="D186" s="547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x14ac:dyDescent="0.2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x14ac:dyDescent="0.2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x14ac:dyDescent="0.2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x14ac:dyDescent="0.2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x14ac:dyDescent="0.2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x14ac:dyDescent="0.2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x14ac:dyDescent="0.2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x14ac:dyDescent="0.2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x14ac:dyDescent="0.2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x14ac:dyDescent="0.2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x14ac:dyDescent="0.2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x14ac:dyDescent="0.2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x14ac:dyDescent="0.2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x14ac:dyDescent="0.2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x14ac:dyDescent="0.2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1:64" x14ac:dyDescent="0.2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1:64" x14ac:dyDescent="0.2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x14ac:dyDescent="0.2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x14ac:dyDescent="0.2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x14ac:dyDescent="0.2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x14ac:dyDescent="0.2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x14ac:dyDescent="0.2">
      <c r="A208" s="255" t="s">
        <v>71</v>
      </c>
      <c r="B208" s="436">
        <v>6445</v>
      </c>
      <c r="C208" s="546" t="s">
        <v>3055</v>
      </c>
      <c r="D208" s="547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x14ac:dyDescent="0.2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x14ac:dyDescent="0.2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x14ac:dyDescent="0.2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x14ac:dyDescent="0.2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x14ac:dyDescent="0.2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x14ac:dyDescent="0.2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x14ac:dyDescent="0.2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x14ac:dyDescent="0.2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x14ac:dyDescent="0.2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x14ac:dyDescent="0.2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x14ac:dyDescent="0.2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x14ac:dyDescent="0.2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x14ac:dyDescent="0.2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x14ac:dyDescent="0.2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x14ac:dyDescent="0.2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x14ac:dyDescent="0.2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x14ac:dyDescent="0.2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x14ac:dyDescent="0.2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x14ac:dyDescent="0.2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x14ac:dyDescent="0.2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x14ac:dyDescent="0.2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 x14ac:dyDescent="0.2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x14ac:dyDescent="0.2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x14ac:dyDescent="0.2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x14ac:dyDescent="0.2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x14ac:dyDescent="0.2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x14ac:dyDescent="0.2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x14ac:dyDescent="0.2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x14ac:dyDescent="0.2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1:64" x14ac:dyDescent="0.2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4" x14ac:dyDescent="0.2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4" x14ac:dyDescent="0.2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x14ac:dyDescent="0.2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1:61" x14ac:dyDescent="0.2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1:61" x14ac:dyDescent="0.2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1:61" x14ac:dyDescent="0.2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1:61" x14ac:dyDescent="0.2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1:61" x14ac:dyDescent="0.2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1:61" x14ac:dyDescent="0.2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1:61" x14ac:dyDescent="0.2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1:61" x14ac:dyDescent="0.2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1:61" x14ac:dyDescent="0.2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1:61" x14ac:dyDescent="0.2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1:61" x14ac:dyDescent="0.2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1:61" x14ac:dyDescent="0.2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1:61" x14ac:dyDescent="0.2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1:61" x14ac:dyDescent="0.2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1:61" x14ac:dyDescent="0.2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x14ac:dyDescent="0.2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x14ac:dyDescent="0.2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x14ac:dyDescent="0.2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x14ac:dyDescent="0.2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x14ac:dyDescent="0.2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x14ac:dyDescent="0.2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x14ac:dyDescent="0.2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x14ac:dyDescent="0.2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x14ac:dyDescent="0.2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x14ac:dyDescent="0.2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x14ac:dyDescent="0.2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x14ac:dyDescent="0.2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x14ac:dyDescent="0.2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x14ac:dyDescent="0.2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x14ac:dyDescent="0.2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x14ac:dyDescent="0.2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x14ac:dyDescent="0.2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x14ac:dyDescent="0.2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x14ac:dyDescent="0.2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x14ac:dyDescent="0.2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x14ac:dyDescent="0.2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x14ac:dyDescent="0.2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x14ac:dyDescent="0.2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x14ac:dyDescent="0.2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x14ac:dyDescent="0.2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x14ac:dyDescent="0.2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x14ac:dyDescent="0.2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x14ac:dyDescent="0.2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x14ac:dyDescent="0.2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x14ac:dyDescent="0.2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x14ac:dyDescent="0.2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x14ac:dyDescent="0.2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x14ac:dyDescent="0.2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x14ac:dyDescent="0.2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x14ac:dyDescent="0.2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x14ac:dyDescent="0.2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x14ac:dyDescent="0.2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x14ac:dyDescent="0.2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x14ac:dyDescent="0.2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x14ac:dyDescent="0.2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x14ac:dyDescent="0.2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x14ac:dyDescent="0.2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x14ac:dyDescent="0.2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x14ac:dyDescent="0.2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x14ac:dyDescent="0.2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x14ac:dyDescent="0.2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x14ac:dyDescent="0.2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x14ac:dyDescent="0.2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x14ac:dyDescent="0.2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x14ac:dyDescent="0.2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x14ac:dyDescent="0.2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x14ac:dyDescent="0.2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x14ac:dyDescent="0.2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x14ac:dyDescent="0.2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x14ac:dyDescent="0.2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x14ac:dyDescent="0.2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x14ac:dyDescent="0.2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x14ac:dyDescent="0.2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x14ac:dyDescent="0.2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x14ac:dyDescent="0.2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x14ac:dyDescent="0.2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x14ac:dyDescent="0.2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x14ac:dyDescent="0.2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x14ac:dyDescent="0.2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x14ac:dyDescent="0.2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x14ac:dyDescent="0.2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x14ac:dyDescent="0.2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x14ac:dyDescent="0.2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x14ac:dyDescent="0.2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x14ac:dyDescent="0.2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x14ac:dyDescent="0.2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x14ac:dyDescent="0.2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x14ac:dyDescent="0.2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x14ac:dyDescent="0.2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x14ac:dyDescent="0.2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x14ac:dyDescent="0.2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x14ac:dyDescent="0.2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x14ac:dyDescent="0.2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x14ac:dyDescent="0.2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x14ac:dyDescent="0.2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x14ac:dyDescent="0.2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x14ac:dyDescent="0.2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x14ac:dyDescent="0.2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x14ac:dyDescent="0.2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x14ac:dyDescent="0.2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x14ac:dyDescent="0.2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x14ac:dyDescent="0.2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x14ac:dyDescent="0.2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x14ac:dyDescent="0.2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x14ac:dyDescent="0.2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x14ac:dyDescent="0.2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x14ac:dyDescent="0.2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x14ac:dyDescent="0.2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x14ac:dyDescent="0.2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x14ac:dyDescent="0.2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x14ac:dyDescent="0.2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x14ac:dyDescent="0.2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x14ac:dyDescent="0.2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x14ac:dyDescent="0.2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x14ac:dyDescent="0.2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x14ac:dyDescent="0.2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x14ac:dyDescent="0.2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x14ac:dyDescent="0.2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x14ac:dyDescent="0.2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x14ac:dyDescent="0.2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x14ac:dyDescent="0.2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x14ac:dyDescent="0.2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x14ac:dyDescent="0.2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x14ac:dyDescent="0.2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x14ac:dyDescent="0.2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x14ac:dyDescent="0.2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x14ac:dyDescent="0.2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x14ac:dyDescent="0.2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x14ac:dyDescent="0.2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x14ac:dyDescent="0.2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x14ac:dyDescent="0.2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x14ac:dyDescent="0.2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x14ac:dyDescent="0.2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x14ac:dyDescent="0.2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x14ac:dyDescent="0.2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x14ac:dyDescent="0.2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x14ac:dyDescent="0.2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x14ac:dyDescent="0.2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x14ac:dyDescent="0.2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x14ac:dyDescent="0.2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x14ac:dyDescent="0.2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x14ac:dyDescent="0.2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x14ac:dyDescent="0.2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x14ac:dyDescent="0.2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x14ac:dyDescent="0.2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x14ac:dyDescent="0.2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x14ac:dyDescent="0.2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x14ac:dyDescent="0.2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x14ac:dyDescent="0.2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x14ac:dyDescent="0.2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x14ac:dyDescent="0.2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x14ac:dyDescent="0.2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x14ac:dyDescent="0.2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x14ac:dyDescent="0.2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x14ac:dyDescent="0.2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x14ac:dyDescent="0.2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x14ac:dyDescent="0.2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x14ac:dyDescent="0.2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x14ac:dyDescent="0.2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x14ac:dyDescent="0.2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x14ac:dyDescent="0.2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x14ac:dyDescent="0.2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x14ac:dyDescent="0.2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x14ac:dyDescent="0.2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x14ac:dyDescent="0.2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x14ac:dyDescent="0.2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x14ac:dyDescent="0.2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x14ac:dyDescent="0.2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x14ac:dyDescent="0.2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x14ac:dyDescent="0.2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x14ac:dyDescent="0.2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x14ac:dyDescent="0.2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x14ac:dyDescent="0.2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x14ac:dyDescent="0.2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x14ac:dyDescent="0.2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x14ac:dyDescent="0.2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x14ac:dyDescent="0.2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x14ac:dyDescent="0.2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x14ac:dyDescent="0.2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x14ac:dyDescent="0.2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x14ac:dyDescent="0.2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x14ac:dyDescent="0.2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x14ac:dyDescent="0.2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x14ac:dyDescent="0.2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x14ac:dyDescent="0.2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x14ac:dyDescent="0.2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x14ac:dyDescent="0.2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x14ac:dyDescent="0.2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x14ac:dyDescent="0.2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x14ac:dyDescent="0.2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x14ac:dyDescent="0.2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x14ac:dyDescent="0.2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x14ac:dyDescent="0.2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x14ac:dyDescent="0.2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x14ac:dyDescent="0.2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x14ac:dyDescent="0.2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x14ac:dyDescent="0.2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x14ac:dyDescent="0.2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x14ac:dyDescent="0.2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x14ac:dyDescent="0.2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x14ac:dyDescent="0.2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x14ac:dyDescent="0.2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x14ac:dyDescent="0.2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x14ac:dyDescent="0.2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x14ac:dyDescent="0.2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x14ac:dyDescent="0.2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x14ac:dyDescent="0.2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x14ac:dyDescent="0.2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x14ac:dyDescent="0.2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x14ac:dyDescent="0.2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x14ac:dyDescent="0.2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x14ac:dyDescent="0.2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x14ac:dyDescent="0.2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x14ac:dyDescent="0.2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x14ac:dyDescent="0.2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x14ac:dyDescent="0.2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x14ac:dyDescent="0.2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x14ac:dyDescent="0.2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x14ac:dyDescent="0.2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x14ac:dyDescent="0.2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x14ac:dyDescent="0.2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x14ac:dyDescent="0.2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x14ac:dyDescent="0.2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x14ac:dyDescent="0.2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x14ac:dyDescent="0.2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x14ac:dyDescent="0.2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x14ac:dyDescent="0.2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x14ac:dyDescent="0.2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x14ac:dyDescent="0.2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x14ac:dyDescent="0.2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x14ac:dyDescent="0.2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x14ac:dyDescent="0.2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x14ac:dyDescent="0.2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x14ac:dyDescent="0.2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x14ac:dyDescent="0.2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x14ac:dyDescent="0.2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x14ac:dyDescent="0.2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x14ac:dyDescent="0.2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x14ac:dyDescent="0.2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x14ac:dyDescent="0.2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x14ac:dyDescent="0.2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x14ac:dyDescent="0.2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x14ac:dyDescent="0.2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x14ac:dyDescent="0.2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x14ac:dyDescent="0.2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x14ac:dyDescent="0.2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x14ac:dyDescent="0.2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x14ac:dyDescent="0.2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x14ac:dyDescent="0.2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x14ac:dyDescent="0.2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x14ac:dyDescent="0.2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x14ac:dyDescent="0.2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x14ac:dyDescent="0.2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x14ac:dyDescent="0.2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x14ac:dyDescent="0.2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x14ac:dyDescent="0.2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x14ac:dyDescent="0.2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x14ac:dyDescent="0.2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x14ac:dyDescent="0.2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x14ac:dyDescent="0.2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x14ac:dyDescent="0.2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x14ac:dyDescent="0.2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x14ac:dyDescent="0.2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x14ac:dyDescent="0.2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x14ac:dyDescent="0.2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x14ac:dyDescent="0.2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x14ac:dyDescent="0.2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x14ac:dyDescent="0.2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x14ac:dyDescent="0.2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x14ac:dyDescent="0.2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x14ac:dyDescent="0.2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x14ac:dyDescent="0.2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x14ac:dyDescent="0.2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x14ac:dyDescent="0.2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x14ac:dyDescent="0.2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x14ac:dyDescent="0.2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x14ac:dyDescent="0.2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x14ac:dyDescent="0.2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x14ac:dyDescent="0.2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x14ac:dyDescent="0.2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x14ac:dyDescent="0.2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x14ac:dyDescent="0.2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x14ac:dyDescent="0.2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x14ac:dyDescent="0.2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x14ac:dyDescent="0.2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x14ac:dyDescent="0.2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x14ac:dyDescent="0.2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x14ac:dyDescent="0.2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x14ac:dyDescent="0.2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x14ac:dyDescent="0.2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x14ac:dyDescent="0.2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x14ac:dyDescent="0.2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x14ac:dyDescent="0.2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x14ac:dyDescent="0.2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x14ac:dyDescent="0.2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x14ac:dyDescent="0.2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x14ac:dyDescent="0.2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x14ac:dyDescent="0.2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x14ac:dyDescent="0.2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x14ac:dyDescent="0.2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x14ac:dyDescent="0.2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x14ac:dyDescent="0.2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x14ac:dyDescent="0.2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x14ac:dyDescent="0.2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x14ac:dyDescent="0.2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x14ac:dyDescent="0.2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x14ac:dyDescent="0.2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x14ac:dyDescent="0.2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x14ac:dyDescent="0.2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x14ac:dyDescent="0.2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x14ac:dyDescent="0.2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x14ac:dyDescent="0.2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x14ac:dyDescent="0.2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x14ac:dyDescent="0.2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x14ac:dyDescent="0.2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x14ac:dyDescent="0.2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x14ac:dyDescent="0.2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x14ac:dyDescent="0.2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x14ac:dyDescent="0.2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x14ac:dyDescent="0.2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x14ac:dyDescent="0.2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x14ac:dyDescent="0.2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x14ac:dyDescent="0.2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x14ac:dyDescent="0.2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x14ac:dyDescent="0.2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x14ac:dyDescent="0.2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x14ac:dyDescent="0.2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x14ac:dyDescent="0.2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x14ac:dyDescent="0.2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x14ac:dyDescent="0.2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x14ac:dyDescent="0.2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x14ac:dyDescent="0.2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x14ac:dyDescent="0.2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x14ac:dyDescent="0.2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x14ac:dyDescent="0.2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x14ac:dyDescent="0.2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x14ac:dyDescent="0.2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x14ac:dyDescent="0.2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x14ac:dyDescent="0.2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x14ac:dyDescent="0.2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x14ac:dyDescent="0.2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x14ac:dyDescent="0.2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x14ac:dyDescent="0.2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x14ac:dyDescent="0.2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x14ac:dyDescent="0.2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x14ac:dyDescent="0.2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x14ac:dyDescent="0.2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x14ac:dyDescent="0.2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x14ac:dyDescent="0.2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x14ac:dyDescent="0.2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x14ac:dyDescent="0.2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x14ac:dyDescent="0.2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x14ac:dyDescent="0.2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x14ac:dyDescent="0.2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x14ac:dyDescent="0.2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x14ac:dyDescent="0.2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x14ac:dyDescent="0.2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x14ac:dyDescent="0.2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x14ac:dyDescent="0.2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x14ac:dyDescent="0.2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x14ac:dyDescent="0.2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x14ac:dyDescent="0.2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x14ac:dyDescent="0.2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x14ac:dyDescent="0.2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x14ac:dyDescent="0.2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x14ac:dyDescent="0.2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x14ac:dyDescent="0.2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x14ac:dyDescent="0.2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x14ac:dyDescent="0.2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x14ac:dyDescent="0.2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x14ac:dyDescent="0.2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x14ac:dyDescent="0.2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x14ac:dyDescent="0.2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x14ac:dyDescent="0.2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x14ac:dyDescent="0.2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x14ac:dyDescent="0.2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x14ac:dyDescent="0.2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x14ac:dyDescent="0.2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x14ac:dyDescent="0.2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x14ac:dyDescent="0.2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x14ac:dyDescent="0.2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x14ac:dyDescent="0.2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x14ac:dyDescent="0.2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x14ac:dyDescent="0.2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x14ac:dyDescent="0.2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x14ac:dyDescent="0.2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x14ac:dyDescent="0.2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x14ac:dyDescent="0.2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x14ac:dyDescent="0.2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x14ac:dyDescent="0.2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x14ac:dyDescent="0.2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x14ac:dyDescent="0.2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x14ac:dyDescent="0.2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x14ac:dyDescent="0.2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x14ac:dyDescent="0.2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x14ac:dyDescent="0.2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x14ac:dyDescent="0.2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x14ac:dyDescent="0.2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x14ac:dyDescent="0.2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x14ac:dyDescent="0.2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x14ac:dyDescent="0.2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x14ac:dyDescent="0.2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x14ac:dyDescent="0.2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x14ac:dyDescent="0.2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x14ac:dyDescent="0.2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x14ac:dyDescent="0.2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x14ac:dyDescent="0.2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x14ac:dyDescent="0.2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x14ac:dyDescent="0.2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x14ac:dyDescent="0.2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x14ac:dyDescent="0.2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x14ac:dyDescent="0.2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x14ac:dyDescent="0.2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x14ac:dyDescent="0.2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x14ac:dyDescent="0.2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x14ac:dyDescent="0.2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x14ac:dyDescent="0.2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x14ac:dyDescent="0.2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x14ac:dyDescent="0.2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x14ac:dyDescent="0.2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x14ac:dyDescent="0.2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x14ac:dyDescent="0.2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x14ac:dyDescent="0.2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x14ac:dyDescent="0.2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x14ac:dyDescent="0.2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x14ac:dyDescent="0.2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x14ac:dyDescent="0.2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x14ac:dyDescent="0.2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x14ac:dyDescent="0.2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x14ac:dyDescent="0.2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x14ac:dyDescent="0.2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x14ac:dyDescent="0.2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x14ac:dyDescent="0.2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x14ac:dyDescent="0.2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x14ac:dyDescent="0.2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x14ac:dyDescent="0.2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x14ac:dyDescent="0.2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x14ac:dyDescent="0.2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x14ac:dyDescent="0.2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x14ac:dyDescent="0.2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x14ac:dyDescent="0.2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x14ac:dyDescent="0.2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x14ac:dyDescent="0.2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x14ac:dyDescent="0.2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x14ac:dyDescent="0.2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x14ac:dyDescent="0.2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x14ac:dyDescent="0.2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x14ac:dyDescent="0.2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x14ac:dyDescent="0.2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x14ac:dyDescent="0.2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x14ac:dyDescent="0.2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x14ac:dyDescent="0.2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x14ac:dyDescent="0.2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x14ac:dyDescent="0.2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x14ac:dyDescent="0.2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x14ac:dyDescent="0.2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x14ac:dyDescent="0.2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x14ac:dyDescent="0.2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x14ac:dyDescent="0.2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x14ac:dyDescent="0.2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x14ac:dyDescent="0.2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x14ac:dyDescent="0.2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x14ac:dyDescent="0.2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x14ac:dyDescent="0.2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x14ac:dyDescent="0.2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x14ac:dyDescent="0.2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x14ac:dyDescent="0.2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x14ac:dyDescent="0.2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x14ac:dyDescent="0.2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x14ac:dyDescent="0.2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x14ac:dyDescent="0.2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x14ac:dyDescent="0.2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x14ac:dyDescent="0.2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x14ac:dyDescent="0.2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x14ac:dyDescent="0.2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x14ac:dyDescent="0.2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x14ac:dyDescent="0.2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x14ac:dyDescent="0.2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x14ac:dyDescent="0.2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x14ac:dyDescent="0.2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x14ac:dyDescent="0.2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x14ac:dyDescent="0.2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x14ac:dyDescent="0.2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x14ac:dyDescent="0.2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x14ac:dyDescent="0.2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x14ac:dyDescent="0.2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x14ac:dyDescent="0.2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x14ac:dyDescent="0.2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x14ac:dyDescent="0.2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x14ac:dyDescent="0.2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x14ac:dyDescent="0.2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x14ac:dyDescent="0.2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x14ac:dyDescent="0.2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x14ac:dyDescent="0.2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x14ac:dyDescent="0.2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x14ac:dyDescent="0.2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x14ac:dyDescent="0.2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x14ac:dyDescent="0.2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x14ac:dyDescent="0.2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x14ac:dyDescent="0.2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x14ac:dyDescent="0.2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x14ac:dyDescent="0.2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x14ac:dyDescent="0.2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x14ac:dyDescent="0.2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x14ac:dyDescent="0.2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x14ac:dyDescent="0.2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x14ac:dyDescent="0.2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x14ac:dyDescent="0.2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x14ac:dyDescent="0.2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x14ac:dyDescent="0.2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x14ac:dyDescent="0.2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x14ac:dyDescent="0.2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x14ac:dyDescent="0.2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x14ac:dyDescent="0.2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x14ac:dyDescent="0.2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x14ac:dyDescent="0.2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x14ac:dyDescent="0.2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x14ac:dyDescent="0.2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x14ac:dyDescent="0.2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x14ac:dyDescent="0.2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x14ac:dyDescent="0.2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x14ac:dyDescent="0.2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x14ac:dyDescent="0.2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x14ac:dyDescent="0.2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x14ac:dyDescent="0.2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x14ac:dyDescent="0.2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x14ac:dyDescent="0.2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x14ac:dyDescent="0.2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x14ac:dyDescent="0.2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x14ac:dyDescent="0.2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x14ac:dyDescent="0.2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x14ac:dyDescent="0.2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x14ac:dyDescent="0.2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x14ac:dyDescent="0.2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x14ac:dyDescent="0.2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x14ac:dyDescent="0.2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x14ac:dyDescent="0.2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x14ac:dyDescent="0.2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x14ac:dyDescent="0.2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x14ac:dyDescent="0.2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x14ac:dyDescent="0.2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x14ac:dyDescent="0.2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x14ac:dyDescent="0.2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x14ac:dyDescent="0.2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x14ac:dyDescent="0.2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x14ac:dyDescent="0.2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x14ac:dyDescent="0.2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x14ac:dyDescent="0.2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x14ac:dyDescent="0.2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x14ac:dyDescent="0.2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x14ac:dyDescent="0.2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x14ac:dyDescent="0.2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x14ac:dyDescent="0.2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x14ac:dyDescent="0.2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x14ac:dyDescent="0.2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x14ac:dyDescent="0.2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x14ac:dyDescent="0.2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x14ac:dyDescent="0.2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x14ac:dyDescent="0.2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x14ac:dyDescent="0.2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x14ac:dyDescent="0.2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x14ac:dyDescent="0.2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x14ac:dyDescent="0.2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x14ac:dyDescent="0.2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x14ac:dyDescent="0.2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x14ac:dyDescent="0.2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x14ac:dyDescent="0.2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x14ac:dyDescent="0.2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x14ac:dyDescent="0.2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x14ac:dyDescent="0.2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x14ac:dyDescent="0.2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x14ac:dyDescent="0.2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x14ac:dyDescent="0.2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x14ac:dyDescent="0.2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x14ac:dyDescent="0.2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x14ac:dyDescent="0.2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x14ac:dyDescent="0.2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x14ac:dyDescent="0.2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x14ac:dyDescent="0.2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x14ac:dyDescent="0.2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x14ac:dyDescent="0.2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x14ac:dyDescent="0.2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x14ac:dyDescent="0.2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x14ac:dyDescent="0.2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x14ac:dyDescent="0.2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x14ac:dyDescent="0.2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x14ac:dyDescent="0.2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x14ac:dyDescent="0.2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x14ac:dyDescent="0.2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x14ac:dyDescent="0.2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x14ac:dyDescent="0.2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x14ac:dyDescent="0.2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x14ac:dyDescent="0.2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x14ac:dyDescent="0.2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x14ac:dyDescent="0.2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x14ac:dyDescent="0.2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x14ac:dyDescent="0.2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x14ac:dyDescent="0.2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x14ac:dyDescent="0.2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x14ac:dyDescent="0.2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x14ac:dyDescent="0.2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x14ac:dyDescent="0.2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x14ac:dyDescent="0.2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x14ac:dyDescent="0.2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x14ac:dyDescent="0.2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x14ac:dyDescent="0.2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x14ac:dyDescent="0.2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x14ac:dyDescent="0.2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x14ac:dyDescent="0.2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x14ac:dyDescent="0.2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x14ac:dyDescent="0.2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x14ac:dyDescent="0.2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x14ac:dyDescent="0.2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x14ac:dyDescent="0.2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x14ac:dyDescent="0.2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x14ac:dyDescent="0.2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x14ac:dyDescent="0.2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x14ac:dyDescent="0.2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x14ac:dyDescent="0.2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x14ac:dyDescent="0.2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x14ac:dyDescent="0.2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x14ac:dyDescent="0.2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x14ac:dyDescent="0.2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x14ac:dyDescent="0.2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x14ac:dyDescent="0.2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x14ac:dyDescent="0.2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x14ac:dyDescent="0.2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x14ac:dyDescent="0.2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x14ac:dyDescent="0.2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x14ac:dyDescent="0.2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x14ac:dyDescent="0.2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x14ac:dyDescent="0.2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x14ac:dyDescent="0.2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x14ac:dyDescent="0.2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x14ac:dyDescent="0.2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x14ac:dyDescent="0.2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x14ac:dyDescent="0.2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x14ac:dyDescent="0.2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x14ac:dyDescent="0.2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x14ac:dyDescent="0.2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x14ac:dyDescent="0.2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x14ac:dyDescent="0.2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x14ac:dyDescent="0.2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x14ac:dyDescent="0.2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x14ac:dyDescent="0.2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x14ac:dyDescent="0.2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x14ac:dyDescent="0.2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x14ac:dyDescent="0.2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x14ac:dyDescent="0.2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x14ac:dyDescent="0.2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x14ac:dyDescent="0.2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x14ac:dyDescent="0.2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x14ac:dyDescent="0.2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x14ac:dyDescent="0.2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x14ac:dyDescent="0.2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x14ac:dyDescent="0.2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x14ac:dyDescent="0.2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x14ac:dyDescent="0.2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x14ac:dyDescent="0.2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x14ac:dyDescent="0.2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x14ac:dyDescent="0.2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x14ac:dyDescent="0.2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x14ac:dyDescent="0.2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x14ac:dyDescent="0.2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x14ac:dyDescent="0.2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x14ac:dyDescent="0.2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x14ac:dyDescent="0.2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x14ac:dyDescent="0.2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x14ac:dyDescent="0.2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x14ac:dyDescent="0.2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x14ac:dyDescent="0.2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x14ac:dyDescent="0.2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x14ac:dyDescent="0.2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x14ac:dyDescent="0.2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x14ac:dyDescent="0.2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x14ac:dyDescent="0.2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x14ac:dyDescent="0.2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x14ac:dyDescent="0.2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x14ac:dyDescent="0.2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x14ac:dyDescent="0.2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x14ac:dyDescent="0.2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x14ac:dyDescent="0.2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x14ac:dyDescent="0.2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x14ac:dyDescent="0.2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x14ac:dyDescent="0.2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x14ac:dyDescent="0.2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x14ac:dyDescent="0.2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x14ac:dyDescent="0.2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x14ac:dyDescent="0.2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x14ac:dyDescent="0.2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x14ac:dyDescent="0.2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x14ac:dyDescent="0.2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x14ac:dyDescent="0.2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x14ac:dyDescent="0.2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x14ac:dyDescent="0.2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x14ac:dyDescent="0.2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x14ac:dyDescent="0.2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x14ac:dyDescent="0.2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x14ac:dyDescent="0.2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x14ac:dyDescent="0.2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x14ac:dyDescent="0.2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x14ac:dyDescent="0.2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x14ac:dyDescent="0.2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x14ac:dyDescent="0.2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x14ac:dyDescent="0.2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x14ac:dyDescent="0.2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x14ac:dyDescent="0.2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x14ac:dyDescent="0.2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x14ac:dyDescent="0.2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x14ac:dyDescent="0.2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x14ac:dyDescent="0.2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x14ac:dyDescent="0.2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x14ac:dyDescent="0.2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x14ac:dyDescent="0.2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x14ac:dyDescent="0.2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x14ac:dyDescent="0.2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x14ac:dyDescent="0.2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x14ac:dyDescent="0.2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x14ac:dyDescent="0.2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x14ac:dyDescent="0.2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x14ac:dyDescent="0.2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x14ac:dyDescent="0.2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x14ac:dyDescent="0.2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x14ac:dyDescent="0.2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x14ac:dyDescent="0.2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x14ac:dyDescent="0.2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x14ac:dyDescent="0.2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x14ac:dyDescent="0.2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x14ac:dyDescent="0.2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x14ac:dyDescent="0.2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x14ac:dyDescent="0.2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x14ac:dyDescent="0.2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x14ac:dyDescent="0.2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x14ac:dyDescent="0.2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x14ac:dyDescent="0.2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x14ac:dyDescent="0.2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x14ac:dyDescent="0.2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x14ac:dyDescent="0.2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x14ac:dyDescent="0.2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x14ac:dyDescent="0.2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x14ac:dyDescent="0.2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x14ac:dyDescent="0.2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x14ac:dyDescent="0.2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x14ac:dyDescent="0.2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x14ac:dyDescent="0.2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x14ac:dyDescent="0.2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x14ac:dyDescent="0.2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x14ac:dyDescent="0.2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x14ac:dyDescent="0.2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x14ac:dyDescent="0.2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x14ac:dyDescent="0.2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x14ac:dyDescent="0.2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x14ac:dyDescent="0.2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x14ac:dyDescent="0.2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x14ac:dyDescent="0.2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x14ac:dyDescent="0.2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x14ac:dyDescent="0.2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x14ac:dyDescent="0.2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x14ac:dyDescent="0.2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x14ac:dyDescent="0.2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x14ac:dyDescent="0.2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x14ac:dyDescent="0.2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x14ac:dyDescent="0.2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x14ac:dyDescent="0.2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x14ac:dyDescent="0.2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x14ac:dyDescent="0.2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x14ac:dyDescent="0.2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x14ac:dyDescent="0.2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x14ac:dyDescent="0.2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x14ac:dyDescent="0.2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x14ac:dyDescent="0.2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x14ac:dyDescent="0.2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x14ac:dyDescent="0.2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x14ac:dyDescent="0.2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x14ac:dyDescent="0.2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x14ac:dyDescent="0.2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x14ac:dyDescent="0.2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x14ac:dyDescent="0.2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x14ac:dyDescent="0.2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x14ac:dyDescent="0.2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x14ac:dyDescent="0.2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x14ac:dyDescent="0.2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x14ac:dyDescent="0.2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x14ac:dyDescent="0.2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x14ac:dyDescent="0.2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x14ac:dyDescent="0.2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x14ac:dyDescent="0.2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x14ac:dyDescent="0.2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x14ac:dyDescent="0.2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x14ac:dyDescent="0.2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x14ac:dyDescent="0.2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x14ac:dyDescent="0.2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x14ac:dyDescent="0.2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x14ac:dyDescent="0.2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x14ac:dyDescent="0.2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x14ac:dyDescent="0.2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x14ac:dyDescent="0.2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x14ac:dyDescent="0.2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x14ac:dyDescent="0.2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x14ac:dyDescent="0.2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x14ac:dyDescent="0.2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x14ac:dyDescent="0.2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x14ac:dyDescent="0.2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x14ac:dyDescent="0.2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x14ac:dyDescent="0.2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x14ac:dyDescent="0.2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x14ac:dyDescent="0.2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x14ac:dyDescent="0.2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x14ac:dyDescent="0.2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x14ac:dyDescent="0.2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x14ac:dyDescent="0.2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x14ac:dyDescent="0.2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x14ac:dyDescent="0.2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x14ac:dyDescent="0.2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x14ac:dyDescent="0.2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x14ac:dyDescent="0.2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x14ac:dyDescent="0.2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x14ac:dyDescent="0.2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x14ac:dyDescent="0.2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x14ac:dyDescent="0.2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x14ac:dyDescent="0.2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x14ac:dyDescent="0.2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x14ac:dyDescent="0.2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x14ac:dyDescent="0.2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x14ac:dyDescent="0.2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x14ac:dyDescent="0.2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x14ac:dyDescent="0.2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x14ac:dyDescent="0.2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x14ac:dyDescent="0.2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x14ac:dyDescent="0.2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x14ac:dyDescent="0.2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x14ac:dyDescent="0.2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x14ac:dyDescent="0.2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x14ac:dyDescent="0.2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x14ac:dyDescent="0.2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x14ac:dyDescent="0.2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x14ac:dyDescent="0.2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x14ac:dyDescent="0.2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x14ac:dyDescent="0.2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x14ac:dyDescent="0.2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x14ac:dyDescent="0.2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x14ac:dyDescent="0.2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x14ac:dyDescent="0.2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x14ac:dyDescent="0.2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x14ac:dyDescent="0.2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x14ac:dyDescent="0.2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x14ac:dyDescent="0.2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x14ac:dyDescent="0.2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x14ac:dyDescent="0.2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x14ac:dyDescent="0.2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x14ac:dyDescent="0.2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x14ac:dyDescent="0.2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x14ac:dyDescent="0.2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x14ac:dyDescent="0.2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x14ac:dyDescent="0.2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x14ac:dyDescent="0.2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x14ac:dyDescent="0.2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x14ac:dyDescent="0.2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x14ac:dyDescent="0.2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x14ac:dyDescent="0.2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x14ac:dyDescent="0.2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x14ac:dyDescent="0.2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x14ac:dyDescent="0.2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x14ac:dyDescent="0.2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x14ac:dyDescent="0.2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x14ac:dyDescent="0.2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x14ac:dyDescent="0.2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x14ac:dyDescent="0.2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x14ac:dyDescent="0.2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x14ac:dyDescent="0.2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x14ac:dyDescent="0.2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x14ac:dyDescent="0.2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x14ac:dyDescent="0.2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x14ac:dyDescent="0.2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x14ac:dyDescent="0.2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x14ac:dyDescent="0.2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x14ac:dyDescent="0.2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x14ac:dyDescent="0.2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x14ac:dyDescent="0.2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x14ac:dyDescent="0.2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x14ac:dyDescent="0.2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x14ac:dyDescent="0.2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x14ac:dyDescent="0.2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x14ac:dyDescent="0.2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x14ac:dyDescent="0.2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x14ac:dyDescent="0.2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x14ac:dyDescent="0.2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x14ac:dyDescent="0.2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x14ac:dyDescent="0.2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x14ac:dyDescent="0.2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x14ac:dyDescent="0.2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x14ac:dyDescent="0.2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x14ac:dyDescent="0.2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x14ac:dyDescent="0.2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x14ac:dyDescent="0.2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x14ac:dyDescent="0.2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x14ac:dyDescent="0.2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x14ac:dyDescent="0.2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x14ac:dyDescent="0.2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x14ac:dyDescent="0.2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x14ac:dyDescent="0.2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x14ac:dyDescent="0.2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x14ac:dyDescent="0.2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x14ac:dyDescent="0.2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x14ac:dyDescent="0.2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x14ac:dyDescent="0.2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x14ac:dyDescent="0.2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x14ac:dyDescent="0.2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x14ac:dyDescent="0.2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x14ac:dyDescent="0.2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x14ac:dyDescent="0.2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x14ac:dyDescent="0.2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x14ac:dyDescent="0.2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x14ac:dyDescent="0.2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x14ac:dyDescent="0.2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x14ac:dyDescent="0.2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x14ac:dyDescent="0.2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x14ac:dyDescent="0.2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x14ac:dyDescent="0.2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x14ac:dyDescent="0.2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x14ac:dyDescent="0.2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x14ac:dyDescent="0.2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x14ac:dyDescent="0.2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x14ac:dyDescent="0.2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x14ac:dyDescent="0.2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x14ac:dyDescent="0.2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x14ac:dyDescent="0.2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x14ac:dyDescent="0.2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x14ac:dyDescent="0.2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x14ac:dyDescent="0.2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x14ac:dyDescent="0.2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x14ac:dyDescent="0.2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x14ac:dyDescent="0.2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x14ac:dyDescent="0.2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x14ac:dyDescent="0.2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x14ac:dyDescent="0.2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x14ac:dyDescent="0.2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x14ac:dyDescent="0.2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x14ac:dyDescent="0.2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x14ac:dyDescent="0.2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x14ac:dyDescent="0.2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x14ac:dyDescent="0.2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x14ac:dyDescent="0.2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x14ac:dyDescent="0.2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x14ac:dyDescent="0.2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x14ac:dyDescent="0.2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x14ac:dyDescent="0.2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x14ac:dyDescent="0.2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x14ac:dyDescent="0.2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x14ac:dyDescent="0.2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x14ac:dyDescent="0.2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x14ac:dyDescent="0.2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x14ac:dyDescent="0.2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x14ac:dyDescent="0.2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x14ac:dyDescent="0.2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x14ac:dyDescent="0.2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x14ac:dyDescent="0.2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x14ac:dyDescent="0.2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x14ac:dyDescent="0.2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x14ac:dyDescent="0.2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x14ac:dyDescent="0.2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x14ac:dyDescent="0.2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x14ac:dyDescent="0.2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x14ac:dyDescent="0.2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x14ac:dyDescent="0.2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x14ac:dyDescent="0.2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x14ac:dyDescent="0.2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x14ac:dyDescent="0.2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x14ac:dyDescent="0.2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x14ac:dyDescent="0.2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x14ac:dyDescent="0.2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x14ac:dyDescent="0.2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x14ac:dyDescent="0.2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44419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3" s="11" customFormat="1" ht="12.75" customHeight="1" x14ac:dyDescent="0.2">
      <c r="A7" s="462" t="s">
        <v>105</v>
      </c>
      <c r="B7" s="11">
        <v>2961</v>
      </c>
      <c r="C7" s="11">
        <v>2840</v>
      </c>
      <c r="D7" s="11">
        <v>3000</v>
      </c>
      <c r="E7" s="555">
        <f t="shared" ref="E7:E11" si="0">(+D7-B7)/B7</f>
        <v>1.3171225937183385E-2</v>
      </c>
      <c r="F7" s="555">
        <f t="shared" ref="F7:F11" si="1">(+D7-C7)/C7</f>
        <v>5.6338028169014086E-2</v>
      </c>
      <c r="H7" s="11">
        <v>2247</v>
      </c>
      <c r="I7" s="11">
        <v>2334</v>
      </c>
      <c r="J7" s="11">
        <v>2497</v>
      </c>
      <c r="K7" s="555">
        <f t="shared" ref="K7:K11" si="2">(+J7-H7)/H7</f>
        <v>0.11125945705384958</v>
      </c>
      <c r="L7" s="555">
        <f t="shared" ref="L7:L11" si="3">(+J7-I7)/I7</f>
        <v>6.983718937446444E-2</v>
      </c>
    </row>
    <row r="8" spans="1:13" s="11" customFormat="1" ht="12.75" customHeight="1" x14ac:dyDescent="0.2">
      <c r="A8" s="462" t="s">
        <v>106</v>
      </c>
      <c r="B8" s="11">
        <v>2327</v>
      </c>
      <c r="C8" s="11">
        <v>2689</v>
      </c>
      <c r="D8" s="11">
        <v>2808</v>
      </c>
      <c r="E8" s="555">
        <f t="shared" si="0"/>
        <v>0.20670391061452514</v>
      </c>
      <c r="F8" s="555">
        <f t="shared" si="1"/>
        <v>4.4254369654146523E-2</v>
      </c>
      <c r="H8" s="11">
        <v>1821</v>
      </c>
      <c r="I8" s="11">
        <v>1888</v>
      </c>
      <c r="J8" s="11">
        <v>2460</v>
      </c>
      <c r="K8" s="555">
        <f t="shared" si="2"/>
        <v>0.35090609555189456</v>
      </c>
      <c r="L8" s="555">
        <f t="shared" si="3"/>
        <v>0.30296610169491528</v>
      </c>
    </row>
    <row r="9" spans="1:13" s="11" customFormat="1" ht="12.75" customHeight="1" x14ac:dyDescent="0.2">
      <c r="A9" s="462" t="s">
        <v>107</v>
      </c>
      <c r="B9" s="11">
        <v>2283</v>
      </c>
      <c r="C9" s="11">
        <v>2354</v>
      </c>
      <c r="D9" s="11">
        <v>2504</v>
      </c>
      <c r="E9" s="555">
        <f t="shared" si="0"/>
        <v>9.6802452912833986E-2</v>
      </c>
      <c r="F9" s="555">
        <f t="shared" si="1"/>
        <v>6.3721325403568396E-2</v>
      </c>
      <c r="H9" s="11">
        <v>1792</v>
      </c>
      <c r="I9" s="11">
        <v>1930</v>
      </c>
      <c r="J9" s="11">
        <v>2480</v>
      </c>
      <c r="K9" s="555">
        <f t="shared" si="2"/>
        <v>0.38392857142857145</v>
      </c>
      <c r="L9" s="555">
        <f t="shared" si="3"/>
        <v>0.28497409326424872</v>
      </c>
    </row>
    <row r="10" spans="1:13" s="11" customFormat="1" ht="12.75" customHeight="1" x14ac:dyDescent="0.2">
      <c r="A10" s="462" t="s">
        <v>108</v>
      </c>
      <c r="B10" s="11">
        <v>1599</v>
      </c>
      <c r="C10" s="11">
        <v>1563</v>
      </c>
      <c r="D10" s="11">
        <v>1562</v>
      </c>
      <c r="E10" s="555">
        <f t="shared" si="0"/>
        <v>-2.3139462163852407E-2</v>
      </c>
      <c r="F10" s="555">
        <f t="shared" si="1"/>
        <v>-6.3979526551503517E-4</v>
      </c>
      <c r="H10" s="11">
        <v>1629</v>
      </c>
      <c r="I10" s="11">
        <v>1643</v>
      </c>
      <c r="J10" s="11">
        <v>2049</v>
      </c>
      <c r="K10" s="555">
        <f t="shared" si="2"/>
        <v>0.25782688766114181</v>
      </c>
      <c r="L10" s="555">
        <f t="shared" si="3"/>
        <v>0.24710894704808278</v>
      </c>
    </row>
    <row r="11" spans="1:13" s="11" customFormat="1" ht="12.75" customHeight="1" x14ac:dyDescent="0.2">
      <c r="A11" t="s">
        <v>109</v>
      </c>
      <c r="B11" s="11">
        <v>1071</v>
      </c>
      <c r="C11" s="11">
        <v>1139</v>
      </c>
      <c r="D11" s="11">
        <v>1247</v>
      </c>
      <c r="E11" s="555">
        <f t="shared" si="0"/>
        <v>0.16433239962651727</v>
      </c>
      <c r="F11" s="555">
        <f t="shared" si="1"/>
        <v>9.4820017559262518E-2</v>
      </c>
      <c r="G11"/>
      <c r="H11" s="11">
        <v>1306</v>
      </c>
      <c r="I11" s="11">
        <v>1539</v>
      </c>
      <c r="J11" s="11">
        <v>1991</v>
      </c>
      <c r="K11" s="555">
        <f t="shared" si="2"/>
        <v>0.52450229709035223</v>
      </c>
      <c r="L11" s="555">
        <f t="shared" si="3"/>
        <v>0.29369720597790772</v>
      </c>
    </row>
    <row r="12" spans="1:13" ht="12.75" customHeight="1" x14ac:dyDescent="0.2">
      <c r="B12" s="2" t="s">
        <v>3261</v>
      </c>
      <c r="C12" s="2" t="s">
        <v>4042</v>
      </c>
      <c r="D12" s="2" t="s">
        <v>4799</v>
      </c>
      <c r="E12" s="2" t="s">
        <v>4800</v>
      </c>
      <c r="F12" s="2" t="s">
        <v>4801</v>
      </c>
      <c r="G12" s="462"/>
      <c r="H12" s="2" t="s">
        <v>3262</v>
      </c>
      <c r="I12" s="2" t="s">
        <v>4046</v>
      </c>
      <c r="J12" s="2" t="s">
        <v>4802</v>
      </c>
      <c r="K12" s="2" t="s">
        <v>4800</v>
      </c>
      <c r="L12" s="2" t="s">
        <v>4803</v>
      </c>
    </row>
    <row r="13" spans="1:13" s="11" customFormat="1" ht="12.75" customHeight="1" x14ac:dyDescent="0.2">
      <c r="A13" s="466" t="s">
        <v>98</v>
      </c>
      <c r="B13" s="462">
        <v>2056</v>
      </c>
      <c r="C13" s="462">
        <v>1963</v>
      </c>
      <c r="D13" s="462">
        <v>1711</v>
      </c>
      <c r="E13" s="467">
        <f t="shared" ref="E13:E19" si="4">(+D13-B13)/B13</f>
        <v>-0.16780155642023345</v>
      </c>
      <c r="F13" s="467">
        <f t="shared" ref="F13:F19" si="5">(+D13-C13)/C13</f>
        <v>-0.12837493632195618</v>
      </c>
      <c r="G13" s="462"/>
      <c r="H13" s="462">
        <v>1077</v>
      </c>
      <c r="I13" s="462">
        <v>1174</v>
      </c>
      <c r="J13" s="462">
        <v>1311</v>
      </c>
      <c r="K13" s="467">
        <f t="shared" ref="K13:K19" si="6">(+J13-H13)/H13</f>
        <v>0.21727019498607242</v>
      </c>
      <c r="L13" s="467">
        <f t="shared" ref="L13:L19" si="7">(+J13-I13)/I13</f>
        <v>0.11669505962521294</v>
      </c>
      <c r="M13" s="18"/>
    </row>
    <row r="14" spans="1:13" s="11" customFormat="1" ht="12.75" customHeight="1" x14ac:dyDescent="0.2">
      <c r="A14" s="462" t="s">
        <v>99</v>
      </c>
      <c r="B14" s="462">
        <v>1729</v>
      </c>
      <c r="C14" s="462">
        <v>2174</v>
      </c>
      <c r="D14" s="462">
        <v>1566</v>
      </c>
      <c r="E14" s="467">
        <f t="shared" si="4"/>
        <v>-9.4274146905725859E-2</v>
      </c>
      <c r="F14" s="467">
        <f t="shared" si="5"/>
        <v>-0.27966881324747012</v>
      </c>
      <c r="G14" s="462"/>
      <c r="H14" s="462">
        <v>1140</v>
      </c>
      <c r="I14" s="462">
        <v>1206</v>
      </c>
      <c r="J14" s="462">
        <v>1194</v>
      </c>
      <c r="K14" s="467">
        <f t="shared" si="6"/>
        <v>4.736842105263158E-2</v>
      </c>
      <c r="L14" s="467">
        <f t="shared" si="7"/>
        <v>-9.9502487562189053E-3</v>
      </c>
    </row>
    <row r="15" spans="1:13" s="11" customFormat="1" ht="12.75" customHeight="1" x14ac:dyDescent="0.2">
      <c r="A15" s="462" t="s">
        <v>100</v>
      </c>
      <c r="B15" s="462">
        <v>2504</v>
      </c>
      <c r="C15" s="462">
        <v>2411</v>
      </c>
      <c r="D15" s="462">
        <v>2421</v>
      </c>
      <c r="E15" s="467">
        <f t="shared" si="4"/>
        <v>-3.3146964856230032E-2</v>
      </c>
      <c r="F15" s="467">
        <f t="shared" si="5"/>
        <v>4.1476565740356701E-3</v>
      </c>
      <c r="G15" s="462"/>
      <c r="H15" s="462">
        <v>1476</v>
      </c>
      <c r="I15" s="462">
        <v>1675</v>
      </c>
      <c r="J15" s="462">
        <v>1712</v>
      </c>
      <c r="K15" s="467">
        <f t="shared" si="6"/>
        <v>0.15989159891598917</v>
      </c>
      <c r="L15" s="467">
        <f t="shared" si="7"/>
        <v>2.208955223880597E-2</v>
      </c>
    </row>
    <row r="16" spans="1:13" s="18" customFormat="1" ht="12.75" customHeight="1" x14ac:dyDescent="0.2">
      <c r="A16" s="11" t="s">
        <v>101</v>
      </c>
      <c r="B16" s="11">
        <v>2834</v>
      </c>
      <c r="C16" s="11">
        <v>1892</v>
      </c>
      <c r="D16" s="11">
        <v>2707</v>
      </c>
      <c r="E16" s="606">
        <f t="shared" si="4"/>
        <v>-4.481298517995766E-2</v>
      </c>
      <c r="F16" s="606">
        <f t="shared" si="5"/>
        <v>0.43076109936575052</v>
      </c>
      <c r="G16" s="11"/>
      <c r="H16" s="11">
        <v>1862</v>
      </c>
      <c r="I16" s="11">
        <v>1692</v>
      </c>
      <c r="J16" s="11">
        <v>2009</v>
      </c>
      <c r="K16" s="606">
        <f t="shared" si="6"/>
        <v>7.8947368421052627E-2</v>
      </c>
      <c r="L16" s="606">
        <f t="shared" si="7"/>
        <v>0.18735224586288415</v>
      </c>
    </row>
    <row r="17" spans="1:13" s="18" customFormat="1" ht="12.75" customHeight="1" x14ac:dyDescent="0.2">
      <c r="A17" s="462" t="s">
        <v>102</v>
      </c>
      <c r="B17" s="11">
        <v>3125</v>
      </c>
      <c r="C17" s="11">
        <v>2568</v>
      </c>
      <c r="D17" s="11">
        <v>2852</v>
      </c>
      <c r="E17" s="467">
        <f t="shared" si="4"/>
        <v>-8.7359999999999993E-2</v>
      </c>
      <c r="F17" s="467">
        <f t="shared" si="5"/>
        <v>0.11059190031152648</v>
      </c>
      <c r="G17" s="462"/>
      <c r="H17" s="11">
        <v>2240</v>
      </c>
      <c r="I17" s="11">
        <v>1683</v>
      </c>
      <c r="J17" s="11">
        <v>2171</v>
      </c>
      <c r="K17" s="467">
        <f t="shared" si="6"/>
        <v>-3.080357142857143E-2</v>
      </c>
      <c r="L17" s="467">
        <f t="shared" si="7"/>
        <v>0.28995840760546643</v>
      </c>
    </row>
    <row r="18" spans="1:13" s="18" customFormat="1" ht="12.75" customHeight="1" x14ac:dyDescent="0.2">
      <c r="A18" s="462" t="s">
        <v>103</v>
      </c>
      <c r="B18" s="11">
        <v>3009</v>
      </c>
      <c r="C18" s="11">
        <v>2774</v>
      </c>
      <c r="D18" s="11">
        <v>3701</v>
      </c>
      <c r="E18" s="467">
        <f t="shared" si="4"/>
        <v>0.22997673645729477</v>
      </c>
      <c r="F18" s="467">
        <f t="shared" si="5"/>
        <v>0.3341744772891132</v>
      </c>
      <c r="G18" s="462"/>
      <c r="H18" s="11">
        <v>2341</v>
      </c>
      <c r="I18" s="11">
        <v>2053</v>
      </c>
      <c r="J18" s="11">
        <v>2639</v>
      </c>
      <c r="K18" s="467">
        <f t="shared" si="6"/>
        <v>0.12729602733874412</v>
      </c>
      <c r="L18" s="467">
        <f t="shared" si="7"/>
        <v>0.28543594739405748</v>
      </c>
      <c r="M18" s="11"/>
    </row>
    <row r="19" spans="1:13" s="18" customFormat="1" ht="12.75" customHeight="1" x14ac:dyDescent="0.2">
      <c r="A19" s="462" t="s">
        <v>104</v>
      </c>
      <c r="B19" s="11">
        <v>2959</v>
      </c>
      <c r="C19" s="11">
        <v>2876</v>
      </c>
      <c r="D19" s="11">
        <v>3144</v>
      </c>
      <c r="E19" s="467">
        <f t="shared" si="4"/>
        <v>6.2521122000675902E-2</v>
      </c>
      <c r="F19" s="467">
        <f t="shared" si="5"/>
        <v>9.3184979137691235E-2</v>
      </c>
      <c r="G19" s="462"/>
      <c r="H19" s="11">
        <v>2379</v>
      </c>
      <c r="I19" s="11">
        <v>2499</v>
      </c>
      <c r="J19" s="11">
        <v>2574</v>
      </c>
      <c r="K19" s="467">
        <f t="shared" si="6"/>
        <v>8.1967213114754092E-2</v>
      </c>
      <c r="L19" s="467">
        <f t="shared" si="7"/>
        <v>3.0012004801920768E-2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28457</v>
      </c>
      <c r="C21">
        <f>SUM(C6:C19)</f>
        <v>27243</v>
      </c>
      <c r="D21">
        <f>SUM(D6:D19)</f>
        <v>29223</v>
      </c>
      <c r="E21" s="5">
        <f>(+D21-B21)/B21</f>
        <v>2.6917805812278175E-2</v>
      </c>
      <c r="F21" s="5">
        <f>(+D21-C21)/C21</f>
        <v>7.2679220350181692E-2</v>
      </c>
      <c r="G21"/>
      <c r="H21">
        <f>SUM(H6:H19)</f>
        <v>21310</v>
      </c>
      <c r="I21">
        <f>SUM(I6:I19)</f>
        <v>21316</v>
      </c>
      <c r="J21">
        <f>SUM(J6:J19)</f>
        <v>25087</v>
      </c>
      <c r="K21" s="5">
        <f>(+J21-H21)/H21</f>
        <v>0.17724073205068044</v>
      </c>
      <c r="L21" s="5">
        <f>(+J21-I21)/I21</f>
        <v>0.17690936385813474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 x14ac:dyDescent="0.2">
      <c r="A26" s="462" t="s">
        <v>105</v>
      </c>
      <c r="B26" s="11">
        <v>2636</v>
      </c>
      <c r="C26" s="11">
        <v>2600</v>
      </c>
      <c r="D26" s="11">
        <v>2755</v>
      </c>
      <c r="E26" s="555">
        <f t="shared" ref="E26:E30" si="8">(+D26-B26)/B26</f>
        <v>4.5144157814871015E-2</v>
      </c>
      <c r="F26" s="555">
        <f t="shared" ref="F26:F30" si="9">(+D26-C26)/C26</f>
        <v>5.9615384615384619E-2</v>
      </c>
      <c r="H26" s="11">
        <v>2119</v>
      </c>
      <c r="I26" s="11">
        <v>2224</v>
      </c>
      <c r="J26" s="11">
        <v>2342</v>
      </c>
      <c r="K26" s="555">
        <f t="shared" ref="K26:K30" si="10">(+J26-H26)/H26</f>
        <v>0.10523831996224635</v>
      </c>
      <c r="L26" s="555">
        <f t="shared" ref="L26:L30" si="11">(+J26-I26)/I26</f>
        <v>5.3057553956834536E-2</v>
      </c>
      <c r="M26" s="18"/>
    </row>
    <row r="27" spans="1:13" s="11" customFormat="1" ht="12.75" customHeight="1" x14ac:dyDescent="0.2">
      <c r="A27" s="462" t="s">
        <v>106</v>
      </c>
      <c r="B27" s="11">
        <v>2137</v>
      </c>
      <c r="C27" s="11">
        <v>2356</v>
      </c>
      <c r="D27" s="11">
        <v>2552</v>
      </c>
      <c r="E27" s="555">
        <f t="shared" si="8"/>
        <v>0.19419747309312119</v>
      </c>
      <c r="F27" s="555">
        <f t="shared" si="9"/>
        <v>8.3191850594227498E-2</v>
      </c>
      <c r="H27" s="11">
        <v>1714</v>
      </c>
      <c r="I27" s="11">
        <v>1785</v>
      </c>
      <c r="J27" s="11">
        <v>2289</v>
      </c>
      <c r="K27" s="555">
        <f t="shared" si="10"/>
        <v>0.33547257876312719</v>
      </c>
      <c r="L27" s="555">
        <f t="shared" si="11"/>
        <v>0.28235294117647058</v>
      </c>
      <c r="M27" s="18"/>
    </row>
    <row r="28" spans="1:13" s="11" customFormat="1" ht="12.75" customHeight="1" x14ac:dyDescent="0.2">
      <c r="A28" s="462" t="s">
        <v>107</v>
      </c>
      <c r="B28" s="11">
        <v>2042</v>
      </c>
      <c r="C28" s="11">
        <v>2150</v>
      </c>
      <c r="D28" s="11">
        <v>2318</v>
      </c>
      <c r="E28" s="555">
        <f t="shared" si="8"/>
        <v>0.13516160626836435</v>
      </c>
      <c r="F28" s="555">
        <f t="shared" si="9"/>
        <v>7.8139534883720926E-2</v>
      </c>
      <c r="H28" s="11">
        <v>1700</v>
      </c>
      <c r="I28" s="11">
        <v>1835</v>
      </c>
      <c r="J28" s="11">
        <v>2313</v>
      </c>
      <c r="K28" s="555">
        <f t="shared" si="10"/>
        <v>0.36058823529411765</v>
      </c>
      <c r="L28" s="555">
        <f t="shared" si="11"/>
        <v>0.26049046321525887</v>
      </c>
      <c r="M28" s="18"/>
    </row>
    <row r="29" spans="1:13" ht="12.75" customHeight="1" x14ac:dyDescent="0.2">
      <c r="A29" s="462" t="s">
        <v>108</v>
      </c>
      <c r="B29" s="11">
        <v>1439</v>
      </c>
      <c r="C29" s="11">
        <v>1374</v>
      </c>
      <c r="D29" s="11">
        <v>1441</v>
      </c>
      <c r="E29" s="555">
        <f t="shared" si="8"/>
        <v>1.389854065323141E-3</v>
      </c>
      <c r="F29" s="555">
        <f t="shared" si="9"/>
        <v>4.87627365356623E-2</v>
      </c>
      <c r="G29" s="11"/>
      <c r="H29" s="11">
        <v>1549</v>
      </c>
      <c r="I29" s="11">
        <v>1553</v>
      </c>
      <c r="J29" s="11">
        <v>1927</v>
      </c>
      <c r="K29" s="555">
        <f t="shared" si="10"/>
        <v>0.24402840542285345</v>
      </c>
      <c r="L29" s="555">
        <f t="shared" si="11"/>
        <v>0.24082421120412106</v>
      </c>
    </row>
    <row r="30" spans="1:13" s="11" customFormat="1" ht="12.75" customHeight="1" x14ac:dyDescent="0.2">
      <c r="A30" t="s">
        <v>109</v>
      </c>
      <c r="B30" s="11">
        <v>927</v>
      </c>
      <c r="C30" s="11">
        <v>1019</v>
      </c>
      <c r="D30" s="11">
        <v>1100</v>
      </c>
      <c r="E30" s="555">
        <f t="shared" si="8"/>
        <v>0.18662351672060409</v>
      </c>
      <c r="F30" s="555">
        <f t="shared" si="9"/>
        <v>7.9489695780176645E-2</v>
      </c>
      <c r="G30"/>
      <c r="H30" s="11">
        <v>1242</v>
      </c>
      <c r="I30" s="11">
        <v>1449</v>
      </c>
      <c r="J30" s="11">
        <v>1824</v>
      </c>
      <c r="K30" s="555">
        <f t="shared" si="10"/>
        <v>0.46859903381642515</v>
      </c>
      <c r="L30" s="555">
        <f t="shared" si="11"/>
        <v>0.25879917184265011</v>
      </c>
      <c r="M30" s="18"/>
    </row>
    <row r="31" spans="1:13" s="11" customFormat="1" ht="12.75" customHeight="1" x14ac:dyDescent="0.2">
      <c r="B31" s="2" t="s">
        <v>3261</v>
      </c>
      <c r="C31" s="2" t="s">
        <v>4042</v>
      </c>
      <c r="D31" s="2" t="s">
        <v>4799</v>
      </c>
      <c r="E31" s="2" t="s">
        <v>4800</v>
      </c>
      <c r="F31" s="2" t="s">
        <v>4801</v>
      </c>
      <c r="G31" s="462"/>
      <c r="H31" s="2" t="s">
        <v>3262</v>
      </c>
      <c r="I31" s="2" t="s">
        <v>4046</v>
      </c>
      <c r="J31" s="2" t="s">
        <v>4802</v>
      </c>
      <c r="K31" s="2" t="s">
        <v>4800</v>
      </c>
      <c r="L31" s="2" t="s">
        <v>4803</v>
      </c>
      <c r="M31" s="18"/>
    </row>
    <row r="32" spans="1:13" s="11" customFormat="1" ht="12.75" customHeight="1" x14ac:dyDescent="0.2">
      <c r="A32" s="466" t="s">
        <v>98</v>
      </c>
      <c r="B32" s="462">
        <v>1667</v>
      </c>
      <c r="C32" s="462">
        <v>1662</v>
      </c>
      <c r="D32" s="462">
        <v>1486</v>
      </c>
      <c r="E32" s="467">
        <f t="shared" ref="E32:E38" si="12">(+D32-B32)/B32</f>
        <v>-0.10857828434313137</v>
      </c>
      <c r="F32" s="467">
        <f t="shared" ref="F32:F38" si="13">(+D32-C32)/C32</f>
        <v>-0.10589651022864019</v>
      </c>
      <c r="G32" s="462"/>
      <c r="H32" s="462">
        <v>1008</v>
      </c>
      <c r="I32" s="462">
        <v>1092</v>
      </c>
      <c r="J32" s="462">
        <v>1189</v>
      </c>
      <c r="K32" s="467">
        <f t="shared" ref="K32:K38" si="14">(+J32-H32)/H32</f>
        <v>0.17956349206349206</v>
      </c>
      <c r="L32" s="467">
        <f t="shared" ref="L32:L38" si="15">(+J32-I32)/I32</f>
        <v>8.8827838827838831E-2</v>
      </c>
      <c r="M32" s="18"/>
    </row>
    <row r="33" spans="1:13" s="11" customFormat="1" ht="12.75" customHeight="1" x14ac:dyDescent="0.2">
      <c r="A33" s="466" t="s">
        <v>99</v>
      </c>
      <c r="B33" s="462">
        <v>1523</v>
      </c>
      <c r="C33" s="462">
        <v>1887</v>
      </c>
      <c r="D33" s="462">
        <v>1369</v>
      </c>
      <c r="E33" s="467">
        <f t="shared" si="12"/>
        <v>-0.10111621799080761</v>
      </c>
      <c r="F33" s="467">
        <f t="shared" si="13"/>
        <v>-0.27450980392156865</v>
      </c>
      <c r="G33" s="462"/>
      <c r="H33" s="462">
        <v>1039</v>
      </c>
      <c r="I33" s="462">
        <v>1116</v>
      </c>
      <c r="J33" s="462">
        <v>1108</v>
      </c>
      <c r="K33" s="467">
        <f t="shared" si="14"/>
        <v>6.6410009624639083E-2</v>
      </c>
      <c r="L33" s="467">
        <f t="shared" si="15"/>
        <v>-7.1684587813620072E-3</v>
      </c>
      <c r="M33" s="18"/>
    </row>
    <row r="34" spans="1:13" s="18" customFormat="1" ht="12.75" customHeight="1" x14ac:dyDescent="0.2">
      <c r="A34" s="466" t="s">
        <v>100</v>
      </c>
      <c r="B34" s="462">
        <v>2279</v>
      </c>
      <c r="C34" s="462">
        <v>2184</v>
      </c>
      <c r="D34" s="462">
        <v>2210</v>
      </c>
      <c r="E34" s="467">
        <f t="shared" si="12"/>
        <v>-3.0276437033786747E-2</v>
      </c>
      <c r="F34" s="467">
        <f t="shared" si="13"/>
        <v>1.1904761904761904E-2</v>
      </c>
      <c r="G34" s="462"/>
      <c r="H34" s="462">
        <v>1402</v>
      </c>
      <c r="I34" s="462">
        <v>1581</v>
      </c>
      <c r="J34" s="462">
        <v>1593</v>
      </c>
      <c r="K34" s="467">
        <f t="shared" si="14"/>
        <v>0.13623395149786019</v>
      </c>
      <c r="L34" s="467">
        <f t="shared" si="15"/>
        <v>7.5901328273244783E-3</v>
      </c>
    </row>
    <row r="35" spans="1:13" s="18" customFormat="1" ht="12.75" customHeight="1" x14ac:dyDescent="0.2">
      <c r="A35" s="462" t="s">
        <v>101</v>
      </c>
      <c r="B35" s="11">
        <v>2617</v>
      </c>
      <c r="C35" s="11">
        <v>1732</v>
      </c>
      <c r="D35" s="11">
        <v>2539</v>
      </c>
      <c r="E35" s="467">
        <f t="shared" si="12"/>
        <v>-2.980512036683225E-2</v>
      </c>
      <c r="F35" s="467">
        <f t="shared" si="13"/>
        <v>0.46593533487297922</v>
      </c>
      <c r="G35" s="462"/>
      <c r="H35" s="11">
        <v>1757</v>
      </c>
      <c r="I35" s="11">
        <v>1596</v>
      </c>
      <c r="J35" s="11">
        <v>1840</v>
      </c>
      <c r="K35" s="467">
        <f t="shared" si="14"/>
        <v>4.723961297666477E-2</v>
      </c>
      <c r="L35" s="467">
        <f t="shared" si="15"/>
        <v>0.15288220551378445</v>
      </c>
      <c r="M35" s="11"/>
    </row>
    <row r="36" spans="1:13" s="18" customFormat="1" ht="12.75" customHeight="1" x14ac:dyDescent="0.2">
      <c r="A36" s="462" t="s">
        <v>102</v>
      </c>
      <c r="B36" s="11">
        <v>2922</v>
      </c>
      <c r="C36" s="11">
        <v>2345</v>
      </c>
      <c r="D36" s="11">
        <v>2646</v>
      </c>
      <c r="E36" s="467">
        <f t="shared" si="12"/>
        <v>-9.4455852156057493E-2</v>
      </c>
      <c r="F36" s="467">
        <f t="shared" si="13"/>
        <v>0.12835820895522387</v>
      </c>
      <c r="G36" s="462"/>
      <c r="H36" s="11">
        <v>2136</v>
      </c>
      <c r="I36" s="11">
        <v>1598</v>
      </c>
      <c r="J36" s="11">
        <v>2029</v>
      </c>
      <c r="K36" s="467">
        <f t="shared" si="14"/>
        <v>-5.0093632958801496E-2</v>
      </c>
      <c r="L36" s="467">
        <f t="shared" si="15"/>
        <v>0.26971214017521905</v>
      </c>
    </row>
    <row r="37" spans="1:13" s="11" customFormat="1" ht="12.75" customHeight="1" x14ac:dyDescent="0.2">
      <c r="A37" s="462" t="s">
        <v>103</v>
      </c>
      <c r="B37" s="11">
        <v>2771</v>
      </c>
      <c r="C37" s="11">
        <v>2551</v>
      </c>
      <c r="D37" s="11">
        <v>3506</v>
      </c>
      <c r="E37" s="467">
        <f t="shared" si="12"/>
        <v>0.26524720317574885</v>
      </c>
      <c r="F37" s="467">
        <f t="shared" si="13"/>
        <v>0.37436299490395925</v>
      </c>
      <c r="G37" s="462"/>
      <c r="H37" s="11">
        <v>2232</v>
      </c>
      <c r="I37" s="11">
        <v>1927</v>
      </c>
      <c r="J37" s="11">
        <v>2494</v>
      </c>
      <c r="K37" s="467">
        <f t="shared" si="14"/>
        <v>0.11738351254480286</v>
      </c>
      <c r="L37" s="467">
        <f t="shared" si="15"/>
        <v>0.29423975090814736</v>
      </c>
    </row>
    <row r="38" spans="1:13" s="11" customFormat="1" ht="12.75" customHeight="1" x14ac:dyDescent="0.2">
      <c r="A38" s="462" t="s">
        <v>104</v>
      </c>
      <c r="B38" s="11">
        <v>2688</v>
      </c>
      <c r="C38" s="11">
        <v>2654</v>
      </c>
      <c r="D38" s="11">
        <v>2942</v>
      </c>
      <c r="E38" s="467">
        <f t="shared" si="12"/>
        <v>9.4494047619047616E-2</v>
      </c>
      <c r="F38" s="467">
        <f t="shared" si="13"/>
        <v>0.10851544837980406</v>
      </c>
      <c r="G38" s="462"/>
      <c r="H38" s="11">
        <v>2263</v>
      </c>
      <c r="I38" s="11">
        <v>2334</v>
      </c>
      <c r="J38" s="11">
        <v>2465</v>
      </c>
      <c r="K38" s="467">
        <f t="shared" si="14"/>
        <v>8.9262041537781708E-2</v>
      </c>
      <c r="L38" s="467">
        <f t="shared" si="15"/>
        <v>5.6126820908311913E-2</v>
      </c>
    </row>
    <row r="39" spans="1:13" s="18" customFormat="1" ht="12.75" customHeight="1" x14ac:dyDescent="0.2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3" s="11" customFormat="1" ht="12.75" customHeight="1" x14ac:dyDescent="0.2">
      <c r="A40" t="s">
        <v>110</v>
      </c>
      <c r="B40">
        <f>SUM(B25:B37)</f>
        <v>22960</v>
      </c>
      <c r="C40">
        <f>SUM(C25:C37)</f>
        <v>21860</v>
      </c>
      <c r="D40">
        <f>SUM(D25:D37)</f>
        <v>23922</v>
      </c>
      <c r="E40" s="5">
        <f>(+D40-B40)/B40</f>
        <v>4.1898954703832751E-2</v>
      </c>
      <c r="F40" s="5">
        <f>(+D40-C40)/C40</f>
        <v>9.4327538883806045E-2</v>
      </c>
      <c r="G40"/>
      <c r="H40">
        <f>SUM(H25:H37)</f>
        <v>17898</v>
      </c>
      <c r="I40">
        <f>SUM(I25:I37)</f>
        <v>17756</v>
      </c>
      <c r="J40">
        <f>SUM(J25:J37)</f>
        <v>20948</v>
      </c>
      <c r="K40" s="5">
        <f>(+J40-H40)/H40</f>
        <v>0.17041010168733936</v>
      </c>
      <c r="L40" s="5">
        <f>(+J40-I40)/I40</f>
        <v>0.17977021851768415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44419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G22" s="462"/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4801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7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44419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4060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74">
        <v>1</v>
      </c>
      <c r="C9" s="575" t="s">
        <v>4804</v>
      </c>
      <c r="D9" s="576">
        <v>73</v>
      </c>
      <c r="E9" s="311">
        <v>1</v>
      </c>
      <c r="F9" s="521" t="s">
        <v>4048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7">
        <v>13</v>
      </c>
      <c r="C10" s="575" t="s">
        <v>4805</v>
      </c>
      <c r="D10" s="576">
        <v>78</v>
      </c>
      <c r="E10" s="523">
        <v>11</v>
      </c>
      <c r="F10" s="524" t="s">
        <v>4049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7">
        <v>279</v>
      </c>
      <c r="C12" s="575" t="s">
        <v>4806</v>
      </c>
      <c r="D12" s="576">
        <v>30</v>
      </c>
      <c r="E12" s="523">
        <v>248</v>
      </c>
      <c r="F12" s="524" t="s">
        <v>4050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7">
        <v>18</v>
      </c>
      <c r="C13" s="575" t="s">
        <v>4807</v>
      </c>
      <c r="D13" s="576">
        <v>37</v>
      </c>
      <c r="E13" s="523">
        <v>12</v>
      </c>
      <c r="F13" s="524" t="s">
        <v>4051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7">
        <v>1</v>
      </c>
      <c r="C14" s="575" t="s">
        <v>4808</v>
      </c>
      <c r="D14" s="576">
        <v>277</v>
      </c>
      <c r="E14" s="523">
        <v>2</v>
      </c>
      <c r="F14" s="524" t="s">
        <v>4052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7">
        <v>52</v>
      </c>
      <c r="C15" s="575" t="s">
        <v>4809</v>
      </c>
      <c r="D15" s="576">
        <v>27</v>
      </c>
      <c r="E15" s="523">
        <v>56</v>
      </c>
      <c r="F15" s="524" t="s">
        <v>4053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7">
        <v>18</v>
      </c>
      <c r="C16" s="575" t="s">
        <v>4810</v>
      </c>
      <c r="D16" s="576">
        <v>51</v>
      </c>
      <c r="E16" s="523">
        <v>11</v>
      </c>
      <c r="F16" s="524" t="s">
        <v>4054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4055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3864</v>
      </c>
      <c r="B18" s="577">
        <v>26</v>
      </c>
      <c r="C18" s="575" t="s">
        <v>4811</v>
      </c>
      <c r="D18" s="576">
        <v>74</v>
      </c>
      <c r="E18" s="523">
        <v>42</v>
      </c>
      <c r="F18" s="524" t="s">
        <v>4056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7">
        <v>25</v>
      </c>
      <c r="C20" s="575" t="s">
        <v>4812</v>
      </c>
      <c r="D20" s="576">
        <v>74</v>
      </c>
      <c r="E20" s="523">
        <v>15</v>
      </c>
      <c r="F20" s="524" t="s">
        <v>4057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7">
        <v>22</v>
      </c>
      <c r="C21" s="575" t="s">
        <v>4813</v>
      </c>
      <c r="D21" s="576">
        <v>38</v>
      </c>
      <c r="E21" s="523">
        <v>26</v>
      </c>
      <c r="F21" s="524" t="s">
        <v>4058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7">
        <v>7</v>
      </c>
      <c r="C22" s="575" t="s">
        <v>4814</v>
      </c>
      <c r="D22" s="576">
        <v>80</v>
      </c>
      <c r="E22" s="523">
        <v>2</v>
      </c>
      <c r="F22" s="524" t="s">
        <v>4059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8">
        <v>154</v>
      </c>
      <c r="C24" s="599" t="s">
        <v>4842</v>
      </c>
      <c r="D24" s="600">
        <v>46</v>
      </c>
      <c r="E24" s="603">
        <v>146</v>
      </c>
      <c r="F24" s="604" t="s">
        <v>4076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4061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7">
        <v>4</v>
      </c>
      <c r="C28" s="575" t="s">
        <v>4830</v>
      </c>
      <c r="D28" s="576">
        <v>38</v>
      </c>
      <c r="E28" s="523">
        <v>4</v>
      </c>
      <c r="F28" s="524" t="s">
        <v>4062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7">
        <v>3</v>
      </c>
      <c r="C29" s="575" t="s">
        <v>4831</v>
      </c>
      <c r="D29" s="576">
        <v>136</v>
      </c>
      <c r="E29" s="523">
        <v>2</v>
      </c>
      <c r="F29" s="524" t="s">
        <v>4063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4064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7">
        <v>9</v>
      </c>
      <c r="C32" s="575" t="s">
        <v>4832</v>
      </c>
      <c r="D32" s="576">
        <v>26</v>
      </c>
      <c r="E32" s="523">
        <v>13</v>
      </c>
      <c r="F32" s="524" t="s">
        <v>4065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7">
        <v>13</v>
      </c>
      <c r="C33" s="575" t="s">
        <v>4833</v>
      </c>
      <c r="D33" s="576">
        <v>16</v>
      </c>
      <c r="E33" s="523">
        <v>20</v>
      </c>
      <c r="F33" s="524" t="s">
        <v>4066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7">
        <v>8</v>
      </c>
      <c r="C34" s="575" t="s">
        <v>4834</v>
      </c>
      <c r="D34" s="576">
        <v>61</v>
      </c>
      <c r="E34" s="523">
        <v>8</v>
      </c>
      <c r="F34" s="524" t="s">
        <v>4067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7">
        <v>2</v>
      </c>
      <c r="C35" s="575" t="s">
        <v>4835</v>
      </c>
      <c r="D35" s="576">
        <v>42</v>
      </c>
      <c r="E35" s="523">
        <v>7</v>
      </c>
      <c r="F35" s="524" t="s">
        <v>4068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7">
        <v>20</v>
      </c>
      <c r="C36" s="575" t="s">
        <v>4836</v>
      </c>
      <c r="D36" s="576">
        <v>83</v>
      </c>
      <c r="E36" s="523">
        <v>14</v>
      </c>
      <c r="F36" s="524" t="s">
        <v>4069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7">
        <v>2</v>
      </c>
      <c r="C38" s="575" t="s">
        <v>4837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7">
        <v>5</v>
      </c>
      <c r="C39" s="575" t="s">
        <v>4260</v>
      </c>
      <c r="D39" s="576">
        <v>76</v>
      </c>
      <c r="E39" s="523">
        <v>6</v>
      </c>
      <c r="F39" s="524" t="s">
        <v>4070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4071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7">
        <v>2</v>
      </c>
      <c r="C41" s="575" t="s">
        <v>4838</v>
      </c>
      <c r="D41" s="576">
        <v>58</v>
      </c>
      <c r="E41" s="523">
        <v>1</v>
      </c>
      <c r="F41" s="524" t="s">
        <v>4072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7">
        <v>3</v>
      </c>
      <c r="C42" s="575" t="s">
        <v>4839</v>
      </c>
      <c r="D42" s="576">
        <v>90</v>
      </c>
      <c r="E42" s="523">
        <v>5</v>
      </c>
      <c r="F42" s="524" t="s">
        <v>4073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7">
        <v>52</v>
      </c>
      <c r="C43" s="575" t="s">
        <v>4840</v>
      </c>
      <c r="D43" s="576">
        <v>36</v>
      </c>
      <c r="E43" s="523">
        <v>32</v>
      </c>
      <c r="F43" s="524" t="s">
        <v>4074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7">
        <v>3</v>
      </c>
      <c r="C44" s="575" t="s">
        <v>4841</v>
      </c>
      <c r="D44" s="576">
        <v>5</v>
      </c>
      <c r="E44" s="523">
        <v>1</v>
      </c>
      <c r="F44" s="524" t="s">
        <v>4075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44419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8">
        <v>145</v>
      </c>
      <c r="C49" s="599" t="s">
        <v>4829</v>
      </c>
      <c r="D49" s="600">
        <v>29</v>
      </c>
      <c r="E49" s="436">
        <v>150</v>
      </c>
      <c r="F49" s="546" t="s">
        <v>4093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74">
        <v>3</v>
      </c>
      <c r="C50" s="575" t="s">
        <v>4815</v>
      </c>
      <c r="D50" s="576">
        <v>9</v>
      </c>
      <c r="E50" s="430">
        <v>2</v>
      </c>
      <c r="F50" s="524" t="s">
        <v>4077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7">
        <v>1</v>
      </c>
      <c r="C51" s="575" t="s">
        <v>4816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7">
        <v>3</v>
      </c>
      <c r="C52" s="575" t="s">
        <v>4817</v>
      </c>
      <c r="D52" s="576">
        <v>6</v>
      </c>
      <c r="E52" s="523">
        <v>6</v>
      </c>
      <c r="F52" s="524" t="s">
        <v>4078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4079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7">
        <v>1</v>
      </c>
      <c r="C56" s="575" t="s">
        <v>4818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4080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7">
        <v>7</v>
      </c>
      <c r="C59" s="575" t="s">
        <v>4819</v>
      </c>
      <c r="D59" s="576">
        <v>32</v>
      </c>
      <c r="E59" s="523">
        <v>6</v>
      </c>
      <c r="F59" s="524" t="s">
        <v>4081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7">
        <v>5</v>
      </c>
      <c r="C60" s="575" t="s">
        <v>4820</v>
      </c>
      <c r="D60" s="576">
        <v>38</v>
      </c>
      <c r="E60" s="523">
        <v>2</v>
      </c>
      <c r="F60" s="524" t="s">
        <v>4082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7">
        <v>1</v>
      </c>
      <c r="C61" s="575" t="s">
        <v>4821</v>
      </c>
      <c r="D61" s="576">
        <v>111</v>
      </c>
      <c r="E61" s="523">
        <v>1</v>
      </c>
      <c r="F61" s="524" t="s">
        <v>4083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7">
        <v>72</v>
      </c>
      <c r="C62" s="575" t="s">
        <v>4822</v>
      </c>
      <c r="D62" s="576">
        <v>31</v>
      </c>
      <c r="E62" s="523">
        <v>84</v>
      </c>
      <c r="F62" s="524" t="s">
        <v>4084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7">
        <v>2</v>
      </c>
      <c r="C63" s="575" t="s">
        <v>4823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4085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7">
        <v>2</v>
      </c>
      <c r="C66" s="575" t="s">
        <v>4824</v>
      </c>
      <c r="D66" s="576">
        <v>8</v>
      </c>
      <c r="E66" s="523">
        <v>2</v>
      </c>
      <c r="F66" s="524" t="s">
        <v>4086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7">
        <v>9</v>
      </c>
      <c r="C67" s="575" t="s">
        <v>4825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4087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4088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7">
        <v>4</v>
      </c>
      <c r="C72" s="575" t="s">
        <v>4826</v>
      </c>
      <c r="D72" s="576">
        <v>11</v>
      </c>
      <c r="E72" s="523">
        <v>1</v>
      </c>
      <c r="F72" s="524" t="s">
        <v>4089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7">
        <v>29</v>
      </c>
      <c r="C74" s="575" t="s">
        <v>4827</v>
      </c>
      <c r="D74" s="576">
        <v>23</v>
      </c>
      <c r="E74" s="523">
        <v>31</v>
      </c>
      <c r="F74" s="524" t="s">
        <v>4090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4091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7">
        <v>3</v>
      </c>
      <c r="C76" s="575" t="s">
        <v>4828</v>
      </c>
      <c r="D76" s="576">
        <v>7</v>
      </c>
      <c r="E76" s="523">
        <v>2</v>
      </c>
      <c r="F76" s="524" t="s">
        <v>4092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44419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8">
        <v>2401</v>
      </c>
      <c r="C80" s="599" t="s">
        <v>4862</v>
      </c>
      <c r="D80" s="600">
        <v>32</v>
      </c>
      <c r="E80" s="437">
        <v>2195</v>
      </c>
      <c r="F80" s="546" t="s">
        <v>4111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74">
        <v>11</v>
      </c>
      <c r="C81" s="575" t="s">
        <v>4843</v>
      </c>
      <c r="D81" s="576">
        <v>31</v>
      </c>
      <c r="E81" s="430">
        <v>19</v>
      </c>
      <c r="F81" s="524" t="s">
        <v>4094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7">
        <v>43</v>
      </c>
      <c r="C82" s="575" t="s">
        <v>4844</v>
      </c>
      <c r="D82" s="576">
        <v>25</v>
      </c>
      <c r="E82" s="523">
        <v>44</v>
      </c>
      <c r="F82" s="524" t="s">
        <v>4095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7">
        <v>55</v>
      </c>
      <c r="C83" s="575" t="s">
        <v>4845</v>
      </c>
      <c r="D83" s="576">
        <v>22</v>
      </c>
      <c r="E83" s="523">
        <v>46</v>
      </c>
      <c r="F83" s="524" t="s">
        <v>4096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7">
        <v>31</v>
      </c>
      <c r="C84" s="575" t="s">
        <v>4846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7">
        <v>108</v>
      </c>
      <c r="C85" s="575" t="s">
        <v>4847</v>
      </c>
      <c r="D85" s="576">
        <v>35</v>
      </c>
      <c r="E85" s="523">
        <v>99</v>
      </c>
      <c r="F85" s="524" t="s">
        <v>4097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7">
        <v>45</v>
      </c>
      <c r="C86" s="575" t="s">
        <v>4848</v>
      </c>
      <c r="D86" s="576">
        <v>28</v>
      </c>
      <c r="E86" s="523">
        <v>39</v>
      </c>
      <c r="F86" s="524" t="s">
        <v>4098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7">
        <v>22</v>
      </c>
      <c r="C87" s="575" t="s">
        <v>4849</v>
      </c>
      <c r="D87" s="576">
        <v>22</v>
      </c>
      <c r="E87" s="523">
        <v>28</v>
      </c>
      <c r="F87" s="524" t="s">
        <v>4099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7">
        <v>85</v>
      </c>
      <c r="C88" s="575" t="s">
        <v>4850</v>
      </c>
      <c r="D88" s="576">
        <v>33</v>
      </c>
      <c r="E88" s="523">
        <v>91</v>
      </c>
      <c r="F88" s="524" t="s">
        <v>4100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7">
        <v>13</v>
      </c>
      <c r="C89" s="575" t="s">
        <v>4851</v>
      </c>
      <c r="D89" s="576">
        <v>27</v>
      </c>
      <c r="E89" s="523">
        <v>16</v>
      </c>
      <c r="F89" s="524" t="s">
        <v>4101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7">
        <v>1402</v>
      </c>
      <c r="C90" s="575" t="s">
        <v>4852</v>
      </c>
      <c r="D90" s="576">
        <v>36</v>
      </c>
      <c r="E90" s="523">
        <v>1244</v>
      </c>
      <c r="F90" s="524" t="s">
        <v>4102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7">
        <v>73</v>
      </c>
      <c r="C91" s="575" t="s">
        <v>4853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7">
        <v>12</v>
      </c>
      <c r="C92" s="575" t="s">
        <v>4854</v>
      </c>
      <c r="D92" s="576">
        <v>48</v>
      </c>
      <c r="E92" s="523">
        <v>7</v>
      </c>
      <c r="F92" s="524" t="s">
        <v>4103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7">
        <v>31</v>
      </c>
      <c r="C93" s="575" t="s">
        <v>4855</v>
      </c>
      <c r="D93" s="576">
        <v>20</v>
      </c>
      <c r="E93" s="523">
        <v>24</v>
      </c>
      <c r="F93" s="524" t="s">
        <v>4104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7">
        <v>36</v>
      </c>
      <c r="C94" s="575" t="s">
        <v>4856</v>
      </c>
      <c r="D94" s="576">
        <v>31</v>
      </c>
      <c r="E94" s="523">
        <v>39</v>
      </c>
      <c r="F94" s="524" t="s">
        <v>4105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7">
        <v>49</v>
      </c>
      <c r="C95" s="575" t="s">
        <v>4857</v>
      </c>
      <c r="D95" s="576">
        <v>39</v>
      </c>
      <c r="E95" s="523">
        <v>45</v>
      </c>
      <c r="F95" s="524" t="s">
        <v>4106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7">
        <v>149</v>
      </c>
      <c r="C96" s="575" t="s">
        <v>4858</v>
      </c>
      <c r="D96" s="576">
        <v>19</v>
      </c>
      <c r="E96" s="523">
        <v>152</v>
      </c>
      <c r="F96" s="524" t="s">
        <v>4107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7">
        <v>168</v>
      </c>
      <c r="C97" s="575" t="s">
        <v>4859</v>
      </c>
      <c r="D97" s="576">
        <v>26</v>
      </c>
      <c r="E97" s="523">
        <v>157</v>
      </c>
      <c r="F97" s="524" t="s">
        <v>4108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7">
        <v>11</v>
      </c>
      <c r="C98" s="575" t="s">
        <v>4860</v>
      </c>
      <c r="D98" s="576">
        <v>24</v>
      </c>
      <c r="E98" s="523">
        <v>9</v>
      </c>
      <c r="F98" s="524" t="s">
        <v>4109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7">
        <v>57</v>
      </c>
      <c r="C99" s="575" t="s">
        <v>4861</v>
      </c>
      <c r="D99" s="576">
        <v>13</v>
      </c>
      <c r="E99" s="533">
        <v>53</v>
      </c>
      <c r="F99" s="527" t="s">
        <v>4110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44419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8">
        <v>243</v>
      </c>
      <c r="C103" s="599" t="s">
        <v>4885</v>
      </c>
      <c r="D103" s="600">
        <v>50</v>
      </c>
      <c r="E103" s="437">
        <v>240</v>
      </c>
      <c r="F103" s="546" t="s">
        <v>4120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7">
        <v>12</v>
      </c>
      <c r="C105" s="575" t="s">
        <v>4877</v>
      </c>
      <c r="D105" s="576">
        <v>53</v>
      </c>
      <c r="E105" s="523">
        <v>9</v>
      </c>
      <c r="F105" s="524" t="s">
        <v>4112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7">
        <v>31</v>
      </c>
      <c r="C106" s="575" t="s">
        <v>4878</v>
      </c>
      <c r="D106" s="576">
        <v>27</v>
      </c>
      <c r="E106" s="523">
        <v>43</v>
      </c>
      <c r="F106" s="524" t="s">
        <v>4113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7">
        <v>8</v>
      </c>
      <c r="C107" s="575" t="s">
        <v>4879</v>
      </c>
      <c r="D107" s="576">
        <v>29</v>
      </c>
      <c r="E107" s="523">
        <v>8</v>
      </c>
      <c r="F107" s="524" t="s">
        <v>4114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7">
        <v>45</v>
      </c>
      <c r="C108" s="575" t="s">
        <v>4880</v>
      </c>
      <c r="D108" s="576">
        <v>56</v>
      </c>
      <c r="E108" s="523">
        <v>31</v>
      </c>
      <c r="F108" s="524" t="s">
        <v>4115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7">
        <v>82</v>
      </c>
      <c r="C109" s="575" t="s">
        <v>4881</v>
      </c>
      <c r="D109" s="576">
        <v>51</v>
      </c>
      <c r="E109" s="523">
        <v>85</v>
      </c>
      <c r="F109" s="524" t="s">
        <v>4116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7">
        <v>34</v>
      </c>
      <c r="C111" s="575" t="s">
        <v>4882</v>
      </c>
      <c r="D111" s="576">
        <v>75</v>
      </c>
      <c r="E111" s="523">
        <v>39</v>
      </c>
      <c r="F111" s="524" t="s">
        <v>4117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7">
        <v>18</v>
      </c>
      <c r="C112" s="575" t="s">
        <v>4883</v>
      </c>
      <c r="D112" s="576">
        <v>51</v>
      </c>
      <c r="E112" s="523">
        <v>13</v>
      </c>
      <c r="F112" s="524" t="s">
        <v>4118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7">
        <v>13</v>
      </c>
      <c r="C113" s="575" t="s">
        <v>4884</v>
      </c>
      <c r="D113" s="576">
        <v>26</v>
      </c>
      <c r="E113" s="523">
        <v>12</v>
      </c>
      <c r="F113" s="524" t="s">
        <v>4119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8">
        <v>601</v>
      </c>
      <c r="C116" s="599" t="s">
        <v>4876</v>
      </c>
      <c r="D116" s="600">
        <v>39</v>
      </c>
      <c r="E116" s="436">
        <v>512</v>
      </c>
      <c r="F116" s="546" t="s">
        <v>4134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74">
        <v>49</v>
      </c>
      <c r="C117" s="575" t="s">
        <v>4863</v>
      </c>
      <c r="D117" s="576">
        <v>51</v>
      </c>
      <c r="E117" s="430">
        <v>59</v>
      </c>
      <c r="F117" s="524" t="s">
        <v>4121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7">
        <v>70</v>
      </c>
      <c r="C118" s="575" t="s">
        <v>4864</v>
      </c>
      <c r="D118" s="576">
        <v>33</v>
      </c>
      <c r="E118" s="523">
        <v>69</v>
      </c>
      <c r="F118" s="524" t="s">
        <v>4122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4123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7">
        <v>3</v>
      </c>
      <c r="C120" s="575" t="s">
        <v>4865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7">
        <v>108</v>
      </c>
      <c r="C121" s="575" t="s">
        <v>4866</v>
      </c>
      <c r="D121" s="576">
        <v>36</v>
      </c>
      <c r="E121" s="523">
        <v>79</v>
      </c>
      <c r="F121" s="524" t="s">
        <v>4124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7">
        <v>1</v>
      </c>
      <c r="C122" s="575" t="s">
        <v>4867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7">
        <v>10</v>
      </c>
      <c r="C123" s="575" t="s">
        <v>4868</v>
      </c>
      <c r="D123" s="576">
        <v>55</v>
      </c>
      <c r="E123" s="523">
        <v>15</v>
      </c>
      <c r="F123" s="524" t="s">
        <v>4125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7">
        <v>267</v>
      </c>
      <c r="C124" s="575" t="s">
        <v>4869</v>
      </c>
      <c r="D124" s="576">
        <v>41</v>
      </c>
      <c r="E124" s="523">
        <v>194</v>
      </c>
      <c r="F124" s="524" t="s">
        <v>4126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7">
        <v>6</v>
      </c>
      <c r="C125" s="575" t="s">
        <v>4870</v>
      </c>
      <c r="D125" s="576">
        <v>23</v>
      </c>
      <c r="E125" s="523">
        <v>5</v>
      </c>
      <c r="F125" s="524" t="s">
        <v>4127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7">
        <v>5</v>
      </c>
      <c r="C126" s="575" t="s">
        <v>4871</v>
      </c>
      <c r="D126" s="576">
        <v>21</v>
      </c>
      <c r="E126" s="523">
        <v>11</v>
      </c>
      <c r="F126" s="524" t="s">
        <v>4128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7">
        <v>18</v>
      </c>
      <c r="C127" s="575" t="s">
        <v>4872</v>
      </c>
      <c r="D127" s="576">
        <v>24</v>
      </c>
      <c r="E127" s="523">
        <v>17</v>
      </c>
      <c r="F127" s="524" t="s">
        <v>4129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7">
        <v>14</v>
      </c>
      <c r="C128" s="575" t="s">
        <v>4873</v>
      </c>
      <c r="D128" s="576">
        <v>51</v>
      </c>
      <c r="E128" s="523">
        <v>12</v>
      </c>
      <c r="F128" s="524" t="s">
        <v>4130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7">
        <v>33</v>
      </c>
      <c r="C129" s="575" t="s">
        <v>4874</v>
      </c>
      <c r="D129" s="576">
        <v>35</v>
      </c>
      <c r="E129" s="523">
        <v>32</v>
      </c>
      <c r="F129" s="524" t="s">
        <v>4131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7">
        <v>7</v>
      </c>
      <c r="C130" s="575" t="s">
        <v>4875</v>
      </c>
      <c r="D130" s="576">
        <v>50</v>
      </c>
      <c r="E130" s="523">
        <v>5</v>
      </c>
      <c r="F130" s="524" t="s">
        <v>4132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4133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44419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8">
        <v>296</v>
      </c>
      <c r="C135" s="599" t="s">
        <v>4905</v>
      </c>
      <c r="D135" s="600">
        <v>35</v>
      </c>
      <c r="E135" s="437">
        <v>282</v>
      </c>
      <c r="F135" s="546" t="s">
        <v>4155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74">
        <v>3</v>
      </c>
      <c r="C136" s="575" t="s">
        <v>4886</v>
      </c>
      <c r="D136" s="576">
        <v>25</v>
      </c>
      <c r="E136" s="430">
        <v>1</v>
      </c>
      <c r="F136" s="524" t="s">
        <v>4135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4136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7">
        <v>8</v>
      </c>
      <c r="C138" s="575" t="s">
        <v>4887</v>
      </c>
      <c r="D138" s="576">
        <v>60</v>
      </c>
      <c r="E138" s="523">
        <v>7</v>
      </c>
      <c r="F138" s="524" t="s">
        <v>4137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4138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7">
        <v>2</v>
      </c>
      <c r="C140" s="575" t="s">
        <v>4888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7">
        <v>4</v>
      </c>
      <c r="C141" s="575" t="s">
        <v>4889</v>
      </c>
      <c r="D141" s="576">
        <v>53</v>
      </c>
      <c r="E141" s="523">
        <v>3</v>
      </c>
      <c r="F141" s="524" t="s">
        <v>4139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4140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7">
        <v>5</v>
      </c>
      <c r="C143" s="575" t="s">
        <v>4890</v>
      </c>
      <c r="D143" s="576">
        <v>30</v>
      </c>
      <c r="E143" s="523">
        <v>2</v>
      </c>
      <c r="F143" s="524" t="s">
        <v>4141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7">
        <v>8</v>
      </c>
      <c r="C144" s="575" t="s">
        <v>4891</v>
      </c>
      <c r="D144" s="576">
        <v>24</v>
      </c>
      <c r="E144" s="523">
        <v>9</v>
      </c>
      <c r="F144" s="524" t="s">
        <v>4142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7">
        <v>7</v>
      </c>
      <c r="C145" s="575" t="s">
        <v>4892</v>
      </c>
      <c r="D145" s="576">
        <v>49</v>
      </c>
      <c r="E145" s="523">
        <v>5</v>
      </c>
      <c r="F145" s="524" t="s">
        <v>4143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7">
        <v>2</v>
      </c>
      <c r="C146" s="575" t="s">
        <v>4893</v>
      </c>
      <c r="D146" s="576">
        <v>67</v>
      </c>
      <c r="E146" s="523">
        <v>4</v>
      </c>
      <c r="F146" s="524" t="s">
        <v>4144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7">
        <v>2</v>
      </c>
      <c r="C147" s="575" t="s">
        <v>4894</v>
      </c>
      <c r="D147" s="576">
        <v>3</v>
      </c>
      <c r="E147" s="523">
        <v>1</v>
      </c>
      <c r="F147" s="524" t="s">
        <v>4145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7">
        <v>2</v>
      </c>
      <c r="C148" s="575" t="s">
        <v>4895</v>
      </c>
      <c r="D148" s="576">
        <v>83</v>
      </c>
      <c r="E148" s="523">
        <v>2</v>
      </c>
      <c r="F148" s="524" t="s">
        <v>4146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7">
        <v>3</v>
      </c>
      <c r="C150" s="575" t="s">
        <v>4896</v>
      </c>
      <c r="D150" s="576">
        <v>24</v>
      </c>
      <c r="E150" s="523">
        <v>5</v>
      </c>
      <c r="F150" s="524" t="s">
        <v>4147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7">
        <v>34</v>
      </c>
      <c r="C151" s="575" t="s">
        <v>4897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7">
        <v>3</v>
      </c>
      <c r="C152" s="575" t="s">
        <v>4898</v>
      </c>
      <c r="D152" s="576">
        <v>17</v>
      </c>
      <c r="E152" s="523">
        <v>6</v>
      </c>
      <c r="F152" s="524" t="s">
        <v>4148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4149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7">
        <v>4</v>
      </c>
      <c r="C155" s="575" t="s">
        <v>4899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7">
        <v>166</v>
      </c>
      <c r="C156" s="575" t="s">
        <v>4900</v>
      </c>
      <c r="D156" s="576">
        <v>34</v>
      </c>
      <c r="E156" s="523">
        <v>152</v>
      </c>
      <c r="F156" s="524" t="s">
        <v>4150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7">
        <v>27</v>
      </c>
      <c r="C157" s="575" t="s">
        <v>4901</v>
      </c>
      <c r="D157" s="576">
        <v>20</v>
      </c>
      <c r="E157" s="523">
        <v>26</v>
      </c>
      <c r="F157" s="524" t="s">
        <v>4151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7">
        <v>2</v>
      </c>
      <c r="C158" s="575" t="s">
        <v>4902</v>
      </c>
      <c r="D158" s="576">
        <v>26</v>
      </c>
      <c r="E158" s="523">
        <v>2</v>
      </c>
      <c r="F158" s="524" t="s">
        <v>4152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7">
        <v>2</v>
      </c>
      <c r="C159" s="575" t="s">
        <v>4903</v>
      </c>
      <c r="D159" s="576">
        <v>20</v>
      </c>
      <c r="E159" s="523">
        <v>4</v>
      </c>
      <c r="F159" s="524" t="s">
        <v>4153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7">
        <v>10</v>
      </c>
      <c r="C160" s="575" t="s">
        <v>4904</v>
      </c>
      <c r="D160" s="576">
        <v>46</v>
      </c>
      <c r="E160" s="523">
        <v>5</v>
      </c>
      <c r="F160" s="524" t="s">
        <v>4154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44419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8">
        <v>346</v>
      </c>
      <c r="C164" s="599" t="s">
        <v>4927</v>
      </c>
      <c r="D164" s="600">
        <v>72</v>
      </c>
      <c r="E164" s="436">
        <v>315</v>
      </c>
      <c r="F164" s="546" t="s">
        <v>4175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74">
        <v>16</v>
      </c>
      <c r="C165" s="575" t="s">
        <v>4906</v>
      </c>
      <c r="D165" s="576">
        <v>75</v>
      </c>
      <c r="E165" s="430">
        <v>20</v>
      </c>
      <c r="F165" s="524" t="s">
        <v>4156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7">
        <v>11</v>
      </c>
      <c r="C166" s="575" t="s">
        <v>4907</v>
      </c>
      <c r="D166" s="576">
        <v>108</v>
      </c>
      <c r="E166" s="523">
        <v>8</v>
      </c>
      <c r="F166" s="524" t="s">
        <v>4157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7">
        <v>36</v>
      </c>
      <c r="C167" s="575" t="s">
        <v>4908</v>
      </c>
      <c r="D167" s="576">
        <v>119</v>
      </c>
      <c r="E167" s="523">
        <v>37</v>
      </c>
      <c r="F167" s="524" t="s">
        <v>4158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7">
        <v>15</v>
      </c>
      <c r="C168" s="575" t="s">
        <v>4909</v>
      </c>
      <c r="D168" s="576">
        <v>12</v>
      </c>
      <c r="E168" s="523">
        <v>15</v>
      </c>
      <c r="F168" s="524" t="s">
        <v>4159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7">
        <v>31</v>
      </c>
      <c r="C169" s="575" t="s">
        <v>4910</v>
      </c>
      <c r="D169" s="576">
        <v>48</v>
      </c>
      <c r="E169" s="523">
        <v>21</v>
      </c>
      <c r="F169" s="524" t="s">
        <v>4160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7">
        <v>22</v>
      </c>
      <c r="C170" s="575" t="s">
        <v>4911</v>
      </c>
      <c r="D170" s="576">
        <v>62</v>
      </c>
      <c r="E170" s="523">
        <v>27</v>
      </c>
      <c r="F170" s="524" t="s">
        <v>4161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7">
        <v>34</v>
      </c>
      <c r="C171" s="575" t="s">
        <v>4912</v>
      </c>
      <c r="D171" s="576">
        <v>76</v>
      </c>
      <c r="E171" s="523">
        <v>26</v>
      </c>
      <c r="F171" s="524" t="s">
        <v>4162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7">
        <v>7</v>
      </c>
      <c r="C172" s="575" t="s">
        <v>4913</v>
      </c>
      <c r="D172" s="576">
        <v>20</v>
      </c>
      <c r="E172" s="523">
        <v>8</v>
      </c>
      <c r="F172" s="524" t="s">
        <v>4163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7">
        <v>7</v>
      </c>
      <c r="C173" s="575" t="s">
        <v>4914</v>
      </c>
      <c r="D173" s="576">
        <v>110</v>
      </c>
      <c r="E173" s="523">
        <v>14</v>
      </c>
      <c r="F173" s="524" t="s">
        <v>4164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7">
        <v>5</v>
      </c>
      <c r="C174" s="575" t="s">
        <v>4915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7">
        <v>38</v>
      </c>
      <c r="C175" s="575" t="s">
        <v>4916</v>
      </c>
      <c r="D175" s="576">
        <v>53</v>
      </c>
      <c r="E175" s="523">
        <v>27</v>
      </c>
      <c r="F175" s="524" t="s">
        <v>4165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7">
        <v>15</v>
      </c>
      <c r="C176" s="575" t="s">
        <v>4917</v>
      </c>
      <c r="D176" s="576">
        <v>88</v>
      </c>
      <c r="E176" s="523">
        <v>13</v>
      </c>
      <c r="F176" s="524" t="s">
        <v>4166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7">
        <v>17</v>
      </c>
      <c r="C177" s="575" t="s">
        <v>4918</v>
      </c>
      <c r="D177" s="576">
        <v>25</v>
      </c>
      <c r="E177" s="523">
        <v>10</v>
      </c>
      <c r="F177" s="524" t="s">
        <v>4167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7">
        <v>5</v>
      </c>
      <c r="C179" s="575" t="s">
        <v>4919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7">
        <v>11</v>
      </c>
      <c r="C180" s="575" t="s">
        <v>4920</v>
      </c>
      <c r="D180" s="576">
        <v>68</v>
      </c>
      <c r="E180" s="523">
        <v>2</v>
      </c>
      <c r="F180" s="524" t="s">
        <v>4168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7">
        <v>5</v>
      </c>
      <c r="C181" s="575" t="s">
        <v>4921</v>
      </c>
      <c r="D181" s="576">
        <v>79</v>
      </c>
      <c r="E181" s="523">
        <v>7</v>
      </c>
      <c r="F181" s="524" t="s">
        <v>4169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7">
        <v>10</v>
      </c>
      <c r="C182" s="575" t="s">
        <v>4922</v>
      </c>
      <c r="D182" s="576">
        <v>54</v>
      </c>
      <c r="E182" s="523">
        <v>14</v>
      </c>
      <c r="F182" s="524" t="s">
        <v>4170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7">
        <v>3</v>
      </c>
      <c r="C183" s="575" t="s">
        <v>4923</v>
      </c>
      <c r="D183" s="576">
        <v>24</v>
      </c>
      <c r="E183" s="523">
        <v>5</v>
      </c>
      <c r="F183" s="524" t="s">
        <v>4171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7">
        <v>14</v>
      </c>
      <c r="C184" s="575" t="s">
        <v>4924</v>
      </c>
      <c r="D184" s="576">
        <v>97</v>
      </c>
      <c r="E184" s="523">
        <v>19</v>
      </c>
      <c r="F184" s="524" t="s">
        <v>4172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7">
        <v>24</v>
      </c>
      <c r="C185" s="575" t="s">
        <v>4925</v>
      </c>
      <c r="D185" s="576">
        <v>58</v>
      </c>
      <c r="E185" s="523">
        <v>21</v>
      </c>
      <c r="F185" s="524" t="s">
        <v>4173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7">
        <v>20</v>
      </c>
      <c r="C186" s="575" t="s">
        <v>4926</v>
      </c>
      <c r="D186" s="576">
        <v>133</v>
      </c>
      <c r="E186" s="523">
        <v>14</v>
      </c>
      <c r="F186" s="524" t="s">
        <v>4174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8">
        <v>348</v>
      </c>
      <c r="C188" s="599" t="s">
        <v>4942</v>
      </c>
      <c r="D188" s="600">
        <v>31</v>
      </c>
      <c r="E188" s="436">
        <v>333</v>
      </c>
      <c r="F188" s="546" t="s">
        <v>4190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74">
        <v>3</v>
      </c>
      <c r="C189" s="575" t="s">
        <v>4928</v>
      </c>
      <c r="D189" s="576">
        <v>18</v>
      </c>
      <c r="E189" s="430">
        <v>3</v>
      </c>
      <c r="F189" s="524" t="s">
        <v>4176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7">
        <v>10</v>
      </c>
      <c r="C190" s="575" t="s">
        <v>4929</v>
      </c>
      <c r="D190" s="576">
        <v>30</v>
      </c>
      <c r="E190" s="523">
        <v>5</v>
      </c>
      <c r="F190" s="524" t="s">
        <v>4177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7">
        <v>6</v>
      </c>
      <c r="C191" s="575" t="s">
        <v>4930</v>
      </c>
      <c r="D191" s="576">
        <v>65</v>
      </c>
      <c r="E191" s="523">
        <v>9</v>
      </c>
      <c r="F191" s="524" t="s">
        <v>4178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7">
        <v>7</v>
      </c>
      <c r="C192" s="575" t="s">
        <v>4931</v>
      </c>
      <c r="D192" s="576">
        <v>54</v>
      </c>
      <c r="E192" s="523">
        <v>9</v>
      </c>
      <c r="F192" s="524" t="s">
        <v>4179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7">
        <v>49</v>
      </c>
      <c r="C193" s="575" t="s">
        <v>4932</v>
      </c>
      <c r="D193" s="576">
        <v>15</v>
      </c>
      <c r="E193" s="523">
        <v>34</v>
      </c>
      <c r="F193" s="524" t="s">
        <v>4180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7">
        <v>48</v>
      </c>
      <c r="C194" s="575" t="s">
        <v>4933</v>
      </c>
      <c r="D194" s="576">
        <v>27</v>
      </c>
      <c r="E194" s="523">
        <v>48</v>
      </c>
      <c r="F194" s="524" t="s">
        <v>4181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7">
        <v>23</v>
      </c>
      <c r="C195" s="575" t="s">
        <v>4934</v>
      </c>
      <c r="D195" s="576">
        <v>20</v>
      </c>
      <c r="E195" s="523">
        <v>30</v>
      </c>
      <c r="F195" s="524" t="s">
        <v>4182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7">
        <v>13</v>
      </c>
      <c r="C196" s="575" t="s">
        <v>4935</v>
      </c>
      <c r="D196" s="576">
        <v>64</v>
      </c>
      <c r="E196" s="523">
        <v>13</v>
      </c>
      <c r="F196" s="524" t="s">
        <v>4183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4072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7">
        <v>2</v>
      </c>
      <c r="C198" s="575" t="s">
        <v>4936</v>
      </c>
      <c r="D198" s="576">
        <v>92</v>
      </c>
      <c r="E198" s="523">
        <v>6</v>
      </c>
      <c r="F198" s="524" t="s">
        <v>4184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7">
        <v>35</v>
      </c>
      <c r="C199" s="575" t="s">
        <v>4937</v>
      </c>
      <c r="D199" s="576">
        <v>38</v>
      </c>
      <c r="E199" s="523">
        <v>31</v>
      </c>
      <c r="F199" s="524" t="s">
        <v>4185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7">
        <v>28</v>
      </c>
      <c r="C200" s="575" t="s">
        <v>4938</v>
      </c>
      <c r="D200" s="576">
        <v>36</v>
      </c>
      <c r="E200" s="523">
        <v>22</v>
      </c>
      <c r="F200" s="524" t="s">
        <v>4186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7">
        <v>11</v>
      </c>
      <c r="C201" s="575" t="s">
        <v>4939</v>
      </c>
      <c r="D201" s="576">
        <v>66</v>
      </c>
      <c r="E201" s="523">
        <v>15</v>
      </c>
      <c r="F201" s="524" t="s">
        <v>4187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7">
        <v>1</v>
      </c>
      <c r="C202" s="575" t="s">
        <v>4940</v>
      </c>
      <c r="D202" s="576">
        <v>113</v>
      </c>
      <c r="E202" s="523">
        <v>3</v>
      </c>
      <c r="F202" s="524" t="s">
        <v>4188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7">
        <v>108</v>
      </c>
      <c r="C203" s="575" t="s">
        <v>4941</v>
      </c>
      <c r="D203" s="576">
        <v>27</v>
      </c>
      <c r="E203" s="523">
        <v>104</v>
      </c>
      <c r="F203" s="524" t="s">
        <v>4189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44419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8">
        <v>940</v>
      </c>
      <c r="C207" s="599" t="s">
        <v>4970</v>
      </c>
      <c r="D207" s="600">
        <v>39</v>
      </c>
      <c r="E207" s="436">
        <v>1057</v>
      </c>
      <c r="F207" s="546" t="s">
        <v>4219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4191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7">
        <v>118</v>
      </c>
      <c r="C209" s="575" t="s">
        <v>4943</v>
      </c>
      <c r="D209" s="576">
        <v>39</v>
      </c>
      <c r="E209" s="523">
        <v>143</v>
      </c>
      <c r="F209" s="524" t="s">
        <v>4192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7">
        <v>1</v>
      </c>
      <c r="C210" s="575" t="s">
        <v>4944</v>
      </c>
      <c r="D210" s="576">
        <v>4</v>
      </c>
      <c r="E210" s="523">
        <v>4</v>
      </c>
      <c r="F210" s="524" t="s">
        <v>4193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7">
        <v>2</v>
      </c>
      <c r="C211" s="575" t="s">
        <v>4945</v>
      </c>
      <c r="D211" s="576">
        <v>13</v>
      </c>
      <c r="E211" s="523">
        <v>1</v>
      </c>
      <c r="F211" s="524" t="s">
        <v>4194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7">
        <v>22</v>
      </c>
      <c r="C212" s="575" t="s">
        <v>4946</v>
      </c>
      <c r="D212" s="576">
        <v>62</v>
      </c>
      <c r="E212" s="523">
        <v>39</v>
      </c>
      <c r="F212" s="524" t="s">
        <v>4195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7">
        <v>11</v>
      </c>
      <c r="C213" s="575" t="s">
        <v>4947</v>
      </c>
      <c r="D213" s="576">
        <v>56</v>
      </c>
      <c r="E213" s="523">
        <v>9</v>
      </c>
      <c r="F213" s="524" t="s">
        <v>4196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7">
        <v>12</v>
      </c>
      <c r="C214" s="575" t="s">
        <v>4948</v>
      </c>
      <c r="D214" s="576">
        <v>54</v>
      </c>
      <c r="E214" s="523">
        <v>9</v>
      </c>
      <c r="F214" s="524" t="s">
        <v>4197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7">
        <v>22</v>
      </c>
      <c r="C215" s="575" t="s">
        <v>4949</v>
      </c>
      <c r="D215" s="576">
        <v>51</v>
      </c>
      <c r="E215" s="523">
        <v>11</v>
      </c>
      <c r="F215" s="524" t="s">
        <v>4198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7">
        <v>19</v>
      </c>
      <c r="C216" s="575" t="s">
        <v>4950</v>
      </c>
      <c r="D216" s="576">
        <v>52</v>
      </c>
      <c r="E216" s="523">
        <v>13</v>
      </c>
      <c r="F216" s="524" t="s">
        <v>4199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7">
        <v>20</v>
      </c>
      <c r="C217" s="575" t="s">
        <v>4951</v>
      </c>
      <c r="D217" s="576">
        <v>41</v>
      </c>
      <c r="E217" s="523">
        <v>24</v>
      </c>
      <c r="F217" s="524" t="s">
        <v>4200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4201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7">
        <v>7</v>
      </c>
      <c r="C219" s="575" t="s">
        <v>4952</v>
      </c>
      <c r="D219" s="576">
        <v>86</v>
      </c>
      <c r="E219" s="523">
        <v>4</v>
      </c>
      <c r="F219" s="524" t="s">
        <v>4202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7">
        <v>12</v>
      </c>
      <c r="C220" s="575" t="s">
        <v>4953</v>
      </c>
      <c r="D220" s="576">
        <v>14</v>
      </c>
      <c r="E220" s="523">
        <v>30</v>
      </c>
      <c r="F220" s="524" t="s">
        <v>4203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7">
        <v>96</v>
      </c>
      <c r="C221" s="575" t="s">
        <v>4954</v>
      </c>
      <c r="D221" s="576">
        <v>32</v>
      </c>
      <c r="E221" s="523">
        <v>122</v>
      </c>
      <c r="F221" s="524" t="s">
        <v>4204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7">
        <v>31</v>
      </c>
      <c r="C222" s="575" t="s">
        <v>4955</v>
      </c>
      <c r="D222" s="576">
        <v>52</v>
      </c>
      <c r="E222" s="523">
        <v>35</v>
      </c>
      <c r="F222" s="524" t="s">
        <v>4205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7">
        <v>37</v>
      </c>
      <c r="C223" s="575" t="s">
        <v>4956</v>
      </c>
      <c r="D223" s="576">
        <v>30</v>
      </c>
      <c r="E223" s="523">
        <v>34</v>
      </c>
      <c r="F223" s="524" t="s">
        <v>4206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7">
        <v>42</v>
      </c>
      <c r="C224" s="575" t="s">
        <v>4957</v>
      </c>
      <c r="D224" s="576">
        <v>39</v>
      </c>
      <c r="E224" s="523">
        <v>68</v>
      </c>
      <c r="F224" s="524" t="s">
        <v>4207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7">
        <v>1</v>
      </c>
      <c r="C225" s="575" t="s">
        <v>4958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7">
        <v>75</v>
      </c>
      <c r="C226" s="575" t="s">
        <v>4959</v>
      </c>
      <c r="D226" s="576">
        <v>23</v>
      </c>
      <c r="E226" s="523">
        <v>86</v>
      </c>
      <c r="F226" s="524" t="s">
        <v>4208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7">
        <v>7</v>
      </c>
      <c r="C227" s="575" t="s">
        <v>4960</v>
      </c>
      <c r="D227" s="576">
        <v>24</v>
      </c>
      <c r="E227" s="523">
        <v>6</v>
      </c>
      <c r="F227" s="524" t="s">
        <v>4209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7">
        <v>88</v>
      </c>
      <c r="C228" s="575" t="s">
        <v>4961</v>
      </c>
      <c r="D228" s="576">
        <v>54</v>
      </c>
      <c r="E228" s="523">
        <v>76</v>
      </c>
      <c r="F228" s="524" t="s">
        <v>4210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7">
        <v>3</v>
      </c>
      <c r="C229" s="575" t="s">
        <v>4962</v>
      </c>
      <c r="D229" s="576">
        <v>104</v>
      </c>
      <c r="E229" s="523">
        <v>3</v>
      </c>
      <c r="F229" s="524" t="s">
        <v>4211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7">
        <v>7</v>
      </c>
      <c r="C230" s="575" t="s">
        <v>4963</v>
      </c>
      <c r="D230" s="576">
        <v>9</v>
      </c>
      <c r="E230" s="523">
        <v>10</v>
      </c>
      <c r="F230" s="524" t="s">
        <v>4212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7">
        <v>48</v>
      </c>
      <c r="C231" s="575" t="s">
        <v>4964</v>
      </c>
      <c r="D231" s="576">
        <v>51</v>
      </c>
      <c r="E231" s="523">
        <v>46</v>
      </c>
      <c r="F231" s="524" t="s">
        <v>4213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7">
        <v>16</v>
      </c>
      <c r="C232" s="575" t="s">
        <v>4965</v>
      </c>
      <c r="D232" s="576">
        <v>56</v>
      </c>
      <c r="E232" s="523">
        <v>22</v>
      </c>
      <c r="F232" s="524" t="s">
        <v>4214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7">
        <v>32</v>
      </c>
      <c r="C233" s="575" t="s">
        <v>4966</v>
      </c>
      <c r="D233" s="576">
        <v>47</v>
      </c>
      <c r="E233" s="523">
        <v>15</v>
      </c>
      <c r="F233" s="524" t="s">
        <v>4215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7">
        <v>9</v>
      </c>
      <c r="C234" s="575" t="s">
        <v>4967</v>
      </c>
      <c r="D234" s="576">
        <v>19</v>
      </c>
      <c r="E234" s="523">
        <v>15</v>
      </c>
      <c r="F234" s="524" t="s">
        <v>4216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7">
        <v>6</v>
      </c>
      <c r="C235" s="575" t="s">
        <v>4968</v>
      </c>
      <c r="D235" s="576">
        <v>33</v>
      </c>
      <c r="E235" s="523">
        <v>5</v>
      </c>
      <c r="F235" s="524" t="s">
        <v>4217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7">
        <v>195</v>
      </c>
      <c r="C236" s="575" t="s">
        <v>4969</v>
      </c>
      <c r="D236" s="576">
        <v>31</v>
      </c>
      <c r="E236" s="523">
        <v>223</v>
      </c>
      <c r="F236" s="524" t="s">
        <v>4218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3468</v>
      </c>
      <c r="B240" s="598">
        <v>64</v>
      </c>
      <c r="C240" s="599" t="s">
        <v>4980</v>
      </c>
      <c r="D240" s="600">
        <v>86</v>
      </c>
      <c r="E240" s="437">
        <v>68</v>
      </c>
      <c r="F240" s="546" t="s">
        <v>4234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x14ac:dyDescent="0.2">
      <c r="A241" s="484" t="s">
        <v>3447</v>
      </c>
      <c r="B241" s="574">
        <v>2</v>
      </c>
      <c r="C241" s="575" t="s">
        <v>4971</v>
      </c>
      <c r="D241" s="576">
        <v>201</v>
      </c>
      <c r="E241" s="430">
        <v>2</v>
      </c>
      <c r="F241" s="524" t="s">
        <v>4220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58" x14ac:dyDescent="0.2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4221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58" x14ac:dyDescent="0.2">
      <c r="A244" s="484" t="s">
        <v>3450</v>
      </c>
      <c r="B244" s="577">
        <v>3</v>
      </c>
      <c r="C244" s="575" t="s">
        <v>4972</v>
      </c>
      <c r="D244" s="576">
        <v>30</v>
      </c>
      <c r="E244" s="523">
        <v>3</v>
      </c>
      <c r="F244" s="524" t="s">
        <v>4222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58" x14ac:dyDescent="0.2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58" x14ac:dyDescent="0.2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4223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4224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58" x14ac:dyDescent="0.2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4225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58" x14ac:dyDescent="0.2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4226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58" x14ac:dyDescent="0.2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3457</v>
      </c>
      <c r="B251" s="577">
        <v>27</v>
      </c>
      <c r="C251" s="575" t="s">
        <v>4973</v>
      </c>
      <c r="D251" s="576">
        <v>61</v>
      </c>
      <c r="E251" s="523">
        <v>19</v>
      </c>
      <c r="F251" s="524" t="s">
        <v>4227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58" x14ac:dyDescent="0.2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4228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58" x14ac:dyDescent="0.2">
      <c r="A253" s="484" t="s">
        <v>3459</v>
      </c>
      <c r="B253" s="577">
        <v>1</v>
      </c>
      <c r="C253" s="575" t="s">
        <v>4974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4229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58" x14ac:dyDescent="0.2">
      <c r="A255" s="484" t="s">
        <v>3461</v>
      </c>
      <c r="B255" s="577">
        <v>8</v>
      </c>
      <c r="C255" s="575" t="s">
        <v>4975</v>
      </c>
      <c r="D255" s="576">
        <v>66</v>
      </c>
      <c r="E255" s="523">
        <v>8</v>
      </c>
      <c r="F255" s="524" t="s">
        <v>4230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58" x14ac:dyDescent="0.2">
      <c r="A256" s="484" t="s">
        <v>3462</v>
      </c>
      <c r="B256" s="577">
        <v>2</v>
      </c>
      <c r="C256" s="575" t="s">
        <v>4976</v>
      </c>
      <c r="D256" s="576">
        <v>92</v>
      </c>
      <c r="E256" s="523">
        <v>3</v>
      </c>
      <c r="F256" s="524" t="s">
        <v>4231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x14ac:dyDescent="0.2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x14ac:dyDescent="0.2">
      <c r="A259" s="484" t="s">
        <v>3465</v>
      </c>
      <c r="B259" s="577">
        <v>9</v>
      </c>
      <c r="C259" s="575" t="s">
        <v>4977</v>
      </c>
      <c r="D259" s="576">
        <v>88</v>
      </c>
      <c r="E259" s="523">
        <v>7</v>
      </c>
      <c r="F259" s="524" t="s">
        <v>4232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x14ac:dyDescent="0.2">
      <c r="A260" s="484" t="s">
        <v>3466</v>
      </c>
      <c r="B260" s="577">
        <v>1</v>
      </c>
      <c r="C260" s="575" t="s">
        <v>4978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x14ac:dyDescent="0.2">
      <c r="A261" s="484" t="s">
        <v>3467</v>
      </c>
      <c r="B261" s="588">
        <v>3</v>
      </c>
      <c r="C261" s="570" t="s">
        <v>4979</v>
      </c>
      <c r="D261" s="571">
        <v>111</v>
      </c>
      <c r="E261" s="533">
        <v>3</v>
      </c>
      <c r="F261" s="527" t="s">
        <v>4233</v>
      </c>
      <c r="G261" s="528">
        <v>66</v>
      </c>
      <c r="H261" s="275">
        <v>2</v>
      </c>
      <c r="I261" s="276" t="s">
        <v>3446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44419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3261</v>
      </c>
      <c r="C23" s="2" t="s">
        <v>4042</v>
      </c>
      <c r="D23" s="2" t="s">
        <v>4799</v>
      </c>
      <c r="E23" s="2" t="s">
        <v>4800</v>
      </c>
      <c r="F23" s="2" t="s">
        <v>4801</v>
      </c>
      <c r="G23" s="462"/>
      <c r="H23" s="2" t="s">
        <v>3262</v>
      </c>
      <c r="I23" s="2" t="s">
        <v>4046</v>
      </c>
      <c r="J23" s="2" t="s">
        <v>4802</v>
      </c>
      <c r="K23" s="2" t="s">
        <v>4800</v>
      </c>
      <c r="L23" s="2" t="s">
        <v>4801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44419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4993</v>
      </c>
      <c r="D8" s="256">
        <v>30</v>
      </c>
      <c r="E8" s="436">
        <v>1012</v>
      </c>
      <c r="F8" s="546" t="s">
        <v>4247</v>
      </c>
      <c r="G8" s="547">
        <v>47</v>
      </c>
      <c r="H8" s="255">
        <v>1105</v>
      </c>
      <c r="I8" s="35" t="s">
        <v>3482</v>
      </c>
      <c r="J8" s="256">
        <v>38</v>
      </c>
      <c r="K8" s="437">
        <v>1164</v>
      </c>
      <c r="L8" s="437" t="s">
        <v>2706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4981</v>
      </c>
      <c r="D9" s="136">
        <v>38</v>
      </c>
      <c r="E9" s="430">
        <v>3</v>
      </c>
      <c r="F9" s="524" t="s">
        <v>4235</v>
      </c>
      <c r="G9" s="525">
        <v>69</v>
      </c>
      <c r="H9" s="135">
        <v>4</v>
      </c>
      <c r="I9" s="499" t="s">
        <v>3470</v>
      </c>
      <c r="J9" s="136">
        <v>86</v>
      </c>
      <c r="K9" s="501">
        <v>7</v>
      </c>
      <c r="L9" s="431" t="s">
        <v>2694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4982</v>
      </c>
      <c r="D10" s="136">
        <v>56</v>
      </c>
      <c r="E10" s="523">
        <v>24</v>
      </c>
      <c r="F10" s="524" t="s">
        <v>4236</v>
      </c>
      <c r="G10" s="525">
        <v>51</v>
      </c>
      <c r="H10" s="135">
        <v>30</v>
      </c>
      <c r="I10" s="499" t="s">
        <v>3471</v>
      </c>
      <c r="J10" s="136">
        <v>38</v>
      </c>
      <c r="K10" s="501">
        <v>26</v>
      </c>
      <c r="L10" s="431" t="s">
        <v>2698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4983</v>
      </c>
      <c r="D12" s="136">
        <v>22</v>
      </c>
      <c r="E12" s="523">
        <v>561</v>
      </c>
      <c r="F12" s="524" t="s">
        <v>4237</v>
      </c>
      <c r="G12" s="525">
        <v>39</v>
      </c>
      <c r="H12" s="135">
        <v>654</v>
      </c>
      <c r="I12" s="499" t="s">
        <v>3472</v>
      </c>
      <c r="J12" s="136">
        <v>31</v>
      </c>
      <c r="K12" s="501">
        <v>699</v>
      </c>
      <c r="L12" s="431" t="s">
        <v>2699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4984</v>
      </c>
      <c r="D13" s="136">
        <v>27</v>
      </c>
      <c r="E13" s="523">
        <v>30</v>
      </c>
      <c r="F13" s="524" t="s">
        <v>4238</v>
      </c>
      <c r="G13" s="525">
        <v>52</v>
      </c>
      <c r="H13" s="135">
        <v>25</v>
      </c>
      <c r="I13" s="499" t="s">
        <v>3473</v>
      </c>
      <c r="J13" s="136">
        <v>39</v>
      </c>
      <c r="K13" s="501">
        <v>25</v>
      </c>
      <c r="L13" s="431" t="s">
        <v>2700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4985</v>
      </c>
      <c r="D14" s="136">
        <v>194</v>
      </c>
      <c r="E14" s="523">
        <v>4</v>
      </c>
      <c r="F14" s="524" t="s">
        <v>2552</v>
      </c>
      <c r="G14" s="525">
        <v>85</v>
      </c>
      <c r="H14" s="135">
        <v>1</v>
      </c>
      <c r="I14" s="499" t="s">
        <v>3474</v>
      </c>
      <c r="J14" s="136">
        <v>10</v>
      </c>
      <c r="K14" s="501">
        <v>4</v>
      </c>
      <c r="L14" s="431" t="s">
        <v>2695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4986</v>
      </c>
      <c r="D15" s="136">
        <v>34</v>
      </c>
      <c r="E15" s="523">
        <v>140</v>
      </c>
      <c r="F15" s="524" t="s">
        <v>4239</v>
      </c>
      <c r="G15" s="525">
        <v>45</v>
      </c>
      <c r="H15" s="135">
        <v>129</v>
      </c>
      <c r="I15" s="499" t="s">
        <v>3475</v>
      </c>
      <c r="J15" s="136">
        <v>31</v>
      </c>
      <c r="K15" s="501">
        <v>135</v>
      </c>
      <c r="L15" s="431" t="s">
        <v>2701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4987</v>
      </c>
      <c r="D16" s="136">
        <v>39</v>
      </c>
      <c r="E16" s="523">
        <v>25</v>
      </c>
      <c r="F16" s="524" t="s">
        <v>4240</v>
      </c>
      <c r="G16" s="525">
        <v>102</v>
      </c>
      <c r="H16" s="135">
        <v>17</v>
      </c>
      <c r="I16" s="499" t="s">
        <v>3476</v>
      </c>
      <c r="J16" s="136">
        <v>52</v>
      </c>
      <c r="K16" s="501">
        <v>25</v>
      </c>
      <c r="L16" s="431" t="s">
        <v>2702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4988</v>
      </c>
      <c r="D17" s="136">
        <v>23</v>
      </c>
      <c r="E17" s="523">
        <v>10</v>
      </c>
      <c r="F17" s="524" t="s">
        <v>4241</v>
      </c>
      <c r="G17" s="525">
        <v>84</v>
      </c>
      <c r="H17" s="135">
        <v>89</v>
      </c>
      <c r="I17" s="499" t="s">
        <v>3477</v>
      </c>
      <c r="J17" s="136">
        <v>50</v>
      </c>
      <c r="K17" s="501">
        <v>97</v>
      </c>
      <c r="L17" s="431" t="s">
        <v>2703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3483</v>
      </c>
      <c r="B18" s="135">
        <v>96</v>
      </c>
      <c r="C18" s="499" t="s">
        <v>4989</v>
      </c>
      <c r="D18" s="136">
        <v>40</v>
      </c>
      <c r="E18" s="523">
        <v>102</v>
      </c>
      <c r="F18" s="524" t="s">
        <v>4242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2796</v>
      </c>
      <c r="D19" s="136">
        <v>4</v>
      </c>
      <c r="E19" s="523">
        <v>3</v>
      </c>
      <c r="F19" s="524" t="s">
        <v>4243</v>
      </c>
      <c r="G19" s="525">
        <v>12</v>
      </c>
      <c r="H19" s="135">
        <v>13</v>
      </c>
      <c r="I19" s="499" t="s">
        <v>3478</v>
      </c>
      <c r="J19" s="136">
        <v>105</v>
      </c>
      <c r="K19" s="501">
        <v>15</v>
      </c>
      <c r="L19" s="431" t="s">
        <v>2696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4990</v>
      </c>
      <c r="D20" s="136">
        <v>50</v>
      </c>
      <c r="E20" s="523">
        <v>34</v>
      </c>
      <c r="F20" s="524" t="s">
        <v>4244</v>
      </c>
      <c r="G20" s="525">
        <v>52</v>
      </c>
      <c r="H20" s="135">
        <v>56</v>
      </c>
      <c r="I20" s="499" t="s">
        <v>3479</v>
      </c>
      <c r="J20" s="136">
        <v>39</v>
      </c>
      <c r="K20" s="501">
        <v>51</v>
      </c>
      <c r="L20" s="431" t="s">
        <v>2704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4991</v>
      </c>
      <c r="D21" s="136">
        <v>38</v>
      </c>
      <c r="E21" s="523">
        <v>64</v>
      </c>
      <c r="F21" s="524" t="s">
        <v>4245</v>
      </c>
      <c r="G21" s="525">
        <v>77</v>
      </c>
      <c r="H21" s="135">
        <v>71</v>
      </c>
      <c r="I21" s="499" t="s">
        <v>3480</v>
      </c>
      <c r="J21" s="136">
        <v>69</v>
      </c>
      <c r="K21" s="501">
        <v>64</v>
      </c>
      <c r="L21" s="431" t="s">
        <v>2705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4992</v>
      </c>
      <c r="D22" s="136">
        <v>35</v>
      </c>
      <c r="E22" s="523">
        <v>12</v>
      </c>
      <c r="F22" s="524" t="s">
        <v>4246</v>
      </c>
      <c r="G22" s="525">
        <v>40</v>
      </c>
      <c r="H22" s="135">
        <v>16</v>
      </c>
      <c r="I22" s="499" t="s">
        <v>3481</v>
      </c>
      <c r="J22" s="136">
        <v>93</v>
      </c>
      <c r="K22" s="501">
        <v>15</v>
      </c>
      <c r="L22" s="431" t="s">
        <v>2697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5013</v>
      </c>
      <c r="D24" s="256">
        <v>35</v>
      </c>
      <c r="E24" s="436">
        <v>376</v>
      </c>
      <c r="F24" s="546" t="s">
        <v>4265</v>
      </c>
      <c r="G24" s="547">
        <v>63</v>
      </c>
      <c r="H24" s="255">
        <v>381</v>
      </c>
      <c r="I24" s="35" t="s">
        <v>3501</v>
      </c>
      <c r="J24" s="256">
        <v>71</v>
      </c>
      <c r="K24" s="479">
        <v>436</v>
      </c>
      <c r="L24" s="479" t="s">
        <v>2726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4994</v>
      </c>
      <c r="D25" s="136">
        <v>8</v>
      </c>
      <c r="E25" s="430">
        <v>5</v>
      </c>
      <c r="F25" s="524" t="s">
        <v>4248</v>
      </c>
      <c r="G25" s="525">
        <v>69</v>
      </c>
      <c r="H25" s="135">
        <v>7</v>
      </c>
      <c r="I25" s="499" t="s">
        <v>3484</v>
      </c>
      <c r="J25" s="136">
        <v>113</v>
      </c>
      <c r="K25" s="312">
        <v>5</v>
      </c>
      <c r="L25" s="312" t="s">
        <v>2707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2796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4995</v>
      </c>
      <c r="D27" s="136">
        <v>5</v>
      </c>
      <c r="E27" s="523">
        <v>1</v>
      </c>
      <c r="F27" s="524" t="s">
        <v>2552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2708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4996</v>
      </c>
      <c r="D28" s="136">
        <v>31</v>
      </c>
      <c r="E28" s="523">
        <v>7</v>
      </c>
      <c r="F28" s="524" t="s">
        <v>4249</v>
      </c>
      <c r="G28" s="525">
        <v>98</v>
      </c>
      <c r="H28" s="135">
        <v>7</v>
      </c>
      <c r="I28" s="499" t="s">
        <v>3485</v>
      </c>
      <c r="J28" s="136">
        <v>12</v>
      </c>
      <c r="K28" s="501">
        <v>4</v>
      </c>
      <c r="L28" s="431" t="s">
        <v>2709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4997</v>
      </c>
      <c r="D29" s="136">
        <v>121</v>
      </c>
      <c r="E29" s="523">
        <v>3</v>
      </c>
      <c r="F29" s="524" t="s">
        <v>4250</v>
      </c>
      <c r="G29" s="525">
        <v>76</v>
      </c>
      <c r="H29" s="135">
        <v>7</v>
      </c>
      <c r="I29" s="499" t="s">
        <v>3486</v>
      </c>
      <c r="J29" s="136">
        <v>128</v>
      </c>
      <c r="K29" s="501">
        <v>5</v>
      </c>
      <c r="L29" s="431" t="s">
        <v>2710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4998</v>
      </c>
      <c r="D30" s="136">
        <v>22</v>
      </c>
      <c r="E30" s="523">
        <v>64</v>
      </c>
      <c r="F30" s="524" t="s">
        <v>4251</v>
      </c>
      <c r="G30" s="525">
        <v>63</v>
      </c>
      <c r="H30" s="135">
        <v>61</v>
      </c>
      <c r="I30" s="499" t="s">
        <v>3487</v>
      </c>
      <c r="J30" s="136">
        <v>90</v>
      </c>
      <c r="K30" s="501">
        <v>63</v>
      </c>
      <c r="L30" s="431" t="s">
        <v>2711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4999</v>
      </c>
      <c r="D31" s="136">
        <v>63</v>
      </c>
      <c r="E31" s="523">
        <v>3</v>
      </c>
      <c r="F31" s="524" t="s">
        <v>4252</v>
      </c>
      <c r="G31" s="525">
        <v>98</v>
      </c>
      <c r="H31" s="135">
        <v>4</v>
      </c>
      <c r="I31" s="499" t="s">
        <v>3488</v>
      </c>
      <c r="J31" s="136">
        <v>88</v>
      </c>
      <c r="K31" s="501">
        <v>3</v>
      </c>
      <c r="L31" s="431" t="s">
        <v>2712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5000</v>
      </c>
      <c r="D32" s="136">
        <v>16</v>
      </c>
      <c r="E32" s="523">
        <v>36</v>
      </c>
      <c r="F32" s="524" t="s">
        <v>3228</v>
      </c>
      <c r="G32" s="525">
        <v>46</v>
      </c>
      <c r="H32" s="135">
        <v>25</v>
      </c>
      <c r="I32" s="499" t="s">
        <v>3489</v>
      </c>
      <c r="J32" s="136">
        <v>56</v>
      </c>
      <c r="K32" s="501">
        <v>40</v>
      </c>
      <c r="L32" s="431" t="s">
        <v>2713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5001</v>
      </c>
      <c r="D33" s="136">
        <v>24</v>
      </c>
      <c r="E33" s="523">
        <v>51</v>
      </c>
      <c r="F33" s="524" t="s">
        <v>4253</v>
      </c>
      <c r="G33" s="525">
        <v>44</v>
      </c>
      <c r="H33" s="135">
        <v>38</v>
      </c>
      <c r="I33" s="499" t="s">
        <v>3490</v>
      </c>
      <c r="J33" s="136">
        <v>74</v>
      </c>
      <c r="K33" s="501">
        <v>48</v>
      </c>
      <c r="L33" s="431" t="s">
        <v>2714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5002</v>
      </c>
      <c r="D34" s="136">
        <v>26</v>
      </c>
      <c r="E34" s="523">
        <v>21</v>
      </c>
      <c r="F34" s="524" t="s">
        <v>4254</v>
      </c>
      <c r="G34" s="525">
        <v>47</v>
      </c>
      <c r="H34" s="135">
        <v>20</v>
      </c>
      <c r="I34" s="499" t="s">
        <v>3491</v>
      </c>
      <c r="J34" s="136">
        <v>57</v>
      </c>
      <c r="K34" s="501">
        <v>29</v>
      </c>
      <c r="L34" s="431" t="s">
        <v>2715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5003</v>
      </c>
      <c r="D35" s="136">
        <v>85</v>
      </c>
      <c r="E35" s="523">
        <v>13</v>
      </c>
      <c r="F35" s="524" t="s">
        <v>4255</v>
      </c>
      <c r="G35" s="525">
        <v>85</v>
      </c>
      <c r="H35" s="135">
        <v>16</v>
      </c>
      <c r="I35" s="499" t="s">
        <v>3492</v>
      </c>
      <c r="J35" s="136">
        <v>81</v>
      </c>
      <c r="K35" s="501">
        <v>15</v>
      </c>
      <c r="L35" s="431" t="s">
        <v>2716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5004</v>
      </c>
      <c r="D36" s="136">
        <v>59</v>
      </c>
      <c r="E36" s="523">
        <v>41</v>
      </c>
      <c r="F36" s="524" t="s">
        <v>4256</v>
      </c>
      <c r="G36" s="525">
        <v>70</v>
      </c>
      <c r="H36" s="135">
        <v>39</v>
      </c>
      <c r="I36" s="499" t="s">
        <v>3493</v>
      </c>
      <c r="J36" s="136">
        <v>99</v>
      </c>
      <c r="K36" s="501">
        <v>43</v>
      </c>
      <c r="L36" s="431" t="s">
        <v>2717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5005</v>
      </c>
      <c r="D37" s="136">
        <v>49</v>
      </c>
      <c r="E37" s="523">
        <v>1</v>
      </c>
      <c r="F37" s="524" t="s">
        <v>4257</v>
      </c>
      <c r="G37" s="525">
        <v>4</v>
      </c>
      <c r="H37" s="135">
        <v>3</v>
      </c>
      <c r="I37" s="499" t="s">
        <v>2548</v>
      </c>
      <c r="J37" s="136">
        <v>155</v>
      </c>
      <c r="K37" s="501">
        <v>2</v>
      </c>
      <c r="L37" s="431" t="s">
        <v>2718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5006</v>
      </c>
      <c r="D38" s="136">
        <v>88</v>
      </c>
      <c r="E38" s="523">
        <v>10</v>
      </c>
      <c r="F38" s="524" t="s">
        <v>4258</v>
      </c>
      <c r="G38" s="525">
        <v>44</v>
      </c>
      <c r="H38" s="135">
        <v>10</v>
      </c>
      <c r="I38" s="499" t="s">
        <v>3494</v>
      </c>
      <c r="J38" s="136">
        <v>60</v>
      </c>
      <c r="K38" s="501">
        <v>18</v>
      </c>
      <c r="L38" s="431" t="s">
        <v>2719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5007</v>
      </c>
      <c r="D39" s="136">
        <v>69</v>
      </c>
      <c r="E39" s="523">
        <v>18</v>
      </c>
      <c r="F39" s="524" t="s">
        <v>4259</v>
      </c>
      <c r="G39" s="525">
        <v>85</v>
      </c>
      <c r="H39" s="135">
        <v>10</v>
      </c>
      <c r="I39" s="499" t="s">
        <v>3495</v>
      </c>
      <c r="J39" s="136">
        <v>74</v>
      </c>
      <c r="K39" s="501">
        <v>22</v>
      </c>
      <c r="L39" s="431" t="s">
        <v>2720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5008</v>
      </c>
      <c r="D40" s="136">
        <v>60</v>
      </c>
      <c r="E40" s="523">
        <v>13</v>
      </c>
      <c r="F40" s="524" t="s">
        <v>4260</v>
      </c>
      <c r="G40" s="525">
        <v>86</v>
      </c>
      <c r="H40" s="135">
        <v>14</v>
      </c>
      <c r="I40" s="499" t="s">
        <v>3496</v>
      </c>
      <c r="J40" s="136">
        <v>60</v>
      </c>
      <c r="K40" s="501">
        <v>12</v>
      </c>
      <c r="L40" s="431" t="s">
        <v>2721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5009</v>
      </c>
      <c r="D41" s="136">
        <v>54</v>
      </c>
      <c r="E41" s="523">
        <v>4</v>
      </c>
      <c r="F41" s="524" t="s">
        <v>4261</v>
      </c>
      <c r="G41" s="525">
        <v>115</v>
      </c>
      <c r="H41" s="135">
        <v>4</v>
      </c>
      <c r="I41" s="499" t="s">
        <v>3497</v>
      </c>
      <c r="J41" s="136">
        <v>62</v>
      </c>
      <c r="K41" s="501">
        <v>2</v>
      </c>
      <c r="L41" s="431" t="s">
        <v>2722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5010</v>
      </c>
      <c r="D42" s="136">
        <v>90</v>
      </c>
      <c r="E42" s="523">
        <v>6</v>
      </c>
      <c r="F42" s="524" t="s">
        <v>4262</v>
      </c>
      <c r="G42" s="525">
        <v>96</v>
      </c>
      <c r="H42" s="135">
        <v>10</v>
      </c>
      <c r="I42" s="499" t="s">
        <v>3498</v>
      </c>
      <c r="J42" s="136">
        <v>73</v>
      </c>
      <c r="K42" s="501">
        <v>13</v>
      </c>
      <c r="L42" s="431" t="s">
        <v>2723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5011</v>
      </c>
      <c r="D43" s="136">
        <v>28</v>
      </c>
      <c r="E43" s="523">
        <v>76</v>
      </c>
      <c r="F43" s="524" t="s">
        <v>4263</v>
      </c>
      <c r="G43" s="525">
        <v>68</v>
      </c>
      <c r="H43" s="135">
        <v>101</v>
      </c>
      <c r="I43" s="499" t="s">
        <v>3499</v>
      </c>
      <c r="J43" s="136">
        <v>47</v>
      </c>
      <c r="K43" s="501">
        <v>108</v>
      </c>
      <c r="L43" s="431" t="s">
        <v>2724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5012</v>
      </c>
      <c r="D44" s="136">
        <v>13</v>
      </c>
      <c r="E44" s="523">
        <v>3</v>
      </c>
      <c r="F44" s="524" t="s">
        <v>4264</v>
      </c>
      <c r="G44" s="525">
        <v>23</v>
      </c>
      <c r="H44" s="135">
        <v>3</v>
      </c>
      <c r="I44" s="499" t="s">
        <v>3500</v>
      </c>
      <c r="J44" s="136">
        <v>184</v>
      </c>
      <c r="K44" s="434">
        <v>2</v>
      </c>
      <c r="L44" s="434" t="s">
        <v>2725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44419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5032</v>
      </c>
      <c r="D49" s="256">
        <v>22</v>
      </c>
      <c r="E49" s="436">
        <v>387</v>
      </c>
      <c r="F49" s="546" t="s">
        <v>4284</v>
      </c>
      <c r="G49" s="547">
        <v>56</v>
      </c>
      <c r="H49" s="35">
        <v>439</v>
      </c>
      <c r="I49" s="35" t="s">
        <v>3522</v>
      </c>
      <c r="J49" s="256">
        <v>61</v>
      </c>
      <c r="K49" s="437">
        <v>473</v>
      </c>
      <c r="L49" s="437" t="s">
        <v>2767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5014</v>
      </c>
      <c r="D50" s="136">
        <v>8</v>
      </c>
      <c r="E50" s="430">
        <v>6</v>
      </c>
      <c r="F50" s="524" t="s">
        <v>4266</v>
      </c>
      <c r="G50" s="525">
        <v>63</v>
      </c>
      <c r="H50" s="135">
        <v>6</v>
      </c>
      <c r="I50" s="499" t="s">
        <v>3502</v>
      </c>
      <c r="J50" s="136">
        <v>51</v>
      </c>
      <c r="K50" s="501">
        <v>3</v>
      </c>
      <c r="L50" s="431" t="s">
        <v>2747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5015</v>
      </c>
      <c r="D51" s="136">
        <v>42</v>
      </c>
      <c r="E51" s="523">
        <v>2</v>
      </c>
      <c r="F51" s="524" t="s">
        <v>4267</v>
      </c>
      <c r="G51" s="525">
        <v>177</v>
      </c>
      <c r="H51" s="135">
        <v>5</v>
      </c>
      <c r="I51" s="499" t="s">
        <v>3503</v>
      </c>
      <c r="J51" s="136">
        <v>19</v>
      </c>
      <c r="K51" s="501">
        <v>3</v>
      </c>
      <c r="L51" s="431" t="s">
        <v>2748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5016</v>
      </c>
      <c r="D52" s="136">
        <v>15</v>
      </c>
      <c r="E52" s="523">
        <v>12</v>
      </c>
      <c r="F52" s="524" t="s">
        <v>4268</v>
      </c>
      <c r="G52" s="525">
        <v>77</v>
      </c>
      <c r="H52" s="135">
        <v>14</v>
      </c>
      <c r="I52" s="499" t="s">
        <v>3504</v>
      </c>
      <c r="J52" s="136">
        <v>61</v>
      </c>
      <c r="K52" s="501">
        <v>7</v>
      </c>
      <c r="L52" s="431" t="s">
        <v>2749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3291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5017</v>
      </c>
      <c r="D54" s="136">
        <v>4</v>
      </c>
      <c r="E54" s="523">
        <v>1</v>
      </c>
      <c r="F54" s="524" t="s">
        <v>3508</v>
      </c>
      <c r="G54" s="525">
        <v>36</v>
      </c>
      <c r="H54" s="135">
        <v>1</v>
      </c>
      <c r="I54" s="499" t="s">
        <v>3292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5018</v>
      </c>
      <c r="D55" s="136">
        <v>16</v>
      </c>
      <c r="E55" s="523">
        <v>1</v>
      </c>
      <c r="F55" s="524" t="s">
        <v>4079</v>
      </c>
      <c r="G55" s="525">
        <v>135</v>
      </c>
      <c r="H55" s="135">
        <v>7</v>
      </c>
      <c r="I55" s="499" t="s">
        <v>3505</v>
      </c>
      <c r="J55" s="136">
        <v>39</v>
      </c>
      <c r="K55" s="501">
        <v>6</v>
      </c>
      <c r="L55" s="431" t="s">
        <v>2750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5019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3506</v>
      </c>
      <c r="J56" s="136">
        <v>127</v>
      </c>
      <c r="K56" s="501">
        <v>4</v>
      </c>
      <c r="L56" s="431" t="s">
        <v>2751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4269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2752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4080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2690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5020</v>
      </c>
      <c r="D59" s="136">
        <v>10</v>
      </c>
      <c r="E59" s="523">
        <v>22</v>
      </c>
      <c r="F59" s="524" t="s">
        <v>4270</v>
      </c>
      <c r="G59" s="525">
        <v>30</v>
      </c>
      <c r="H59" s="135">
        <v>27</v>
      </c>
      <c r="I59" s="499" t="s">
        <v>3507</v>
      </c>
      <c r="J59" s="136">
        <v>48</v>
      </c>
      <c r="K59" s="501">
        <v>15</v>
      </c>
      <c r="L59" s="431" t="s">
        <v>2753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5021</v>
      </c>
      <c r="D60" s="136">
        <v>24</v>
      </c>
      <c r="E60" s="523">
        <v>6</v>
      </c>
      <c r="F60" s="524" t="s">
        <v>4271</v>
      </c>
      <c r="G60" s="525">
        <v>57</v>
      </c>
      <c r="H60" s="135">
        <v>5</v>
      </c>
      <c r="I60" s="499" t="s">
        <v>3508</v>
      </c>
      <c r="J60" s="136">
        <v>44</v>
      </c>
      <c r="K60" s="501">
        <v>9</v>
      </c>
      <c r="L60" s="431" t="s">
        <v>2754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5022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2755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5023</v>
      </c>
      <c r="D62" s="136">
        <v>22</v>
      </c>
      <c r="E62" s="523">
        <v>217</v>
      </c>
      <c r="F62" s="524" t="s">
        <v>4272</v>
      </c>
      <c r="G62" s="525">
        <v>50</v>
      </c>
      <c r="H62" s="135">
        <v>234</v>
      </c>
      <c r="I62" s="499" t="s">
        <v>3509</v>
      </c>
      <c r="J62" s="136">
        <v>66</v>
      </c>
      <c r="K62" s="501">
        <v>243</v>
      </c>
      <c r="L62" s="431" t="s">
        <v>2756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4059</v>
      </c>
      <c r="D63" s="136">
        <v>20</v>
      </c>
      <c r="E63" s="523">
        <v>5</v>
      </c>
      <c r="F63" s="524" t="s">
        <v>4273</v>
      </c>
      <c r="G63" s="525">
        <v>45</v>
      </c>
      <c r="H63" s="135">
        <v>9</v>
      </c>
      <c r="I63" s="499" t="s">
        <v>3510</v>
      </c>
      <c r="J63" s="136">
        <v>61</v>
      </c>
      <c r="K63" s="501">
        <v>5</v>
      </c>
      <c r="L63" s="431" t="s">
        <v>2757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4274</v>
      </c>
      <c r="G64" s="525">
        <v>133</v>
      </c>
      <c r="H64" s="135">
        <v>2</v>
      </c>
      <c r="I64" s="499" t="s">
        <v>3511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3512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5024</v>
      </c>
      <c r="D66" s="136">
        <v>11</v>
      </c>
      <c r="E66" s="523">
        <v>6</v>
      </c>
      <c r="F66" s="524" t="s">
        <v>4275</v>
      </c>
      <c r="G66" s="525">
        <v>14</v>
      </c>
      <c r="H66" s="135">
        <v>4</v>
      </c>
      <c r="I66" s="499" t="s">
        <v>3513</v>
      </c>
      <c r="J66" s="136">
        <v>24</v>
      </c>
      <c r="K66" s="501">
        <v>1</v>
      </c>
      <c r="L66" s="431" t="s">
        <v>2548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5025</v>
      </c>
      <c r="D67" s="136">
        <v>42</v>
      </c>
      <c r="E67" s="523">
        <v>7</v>
      </c>
      <c r="F67" s="524" t="s">
        <v>4276</v>
      </c>
      <c r="G67" s="525">
        <v>130</v>
      </c>
      <c r="H67" s="135">
        <v>8</v>
      </c>
      <c r="I67" s="499" t="s">
        <v>3514</v>
      </c>
      <c r="J67" s="136">
        <v>18</v>
      </c>
      <c r="K67" s="501">
        <v>13</v>
      </c>
      <c r="L67" s="431" t="s">
        <v>2758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5026</v>
      </c>
      <c r="D68" s="136">
        <v>5</v>
      </c>
      <c r="E68" s="523">
        <v>9</v>
      </c>
      <c r="F68" s="524" t="s">
        <v>4277</v>
      </c>
      <c r="G68" s="525">
        <v>44</v>
      </c>
      <c r="H68" s="135">
        <v>7</v>
      </c>
      <c r="I68" s="499" t="s">
        <v>3515</v>
      </c>
      <c r="J68" s="136">
        <v>56</v>
      </c>
      <c r="K68" s="501">
        <v>12</v>
      </c>
      <c r="L68" s="431" t="s">
        <v>2759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5027</v>
      </c>
      <c r="D69" s="136">
        <v>4</v>
      </c>
      <c r="E69" s="523">
        <v>3</v>
      </c>
      <c r="F69" s="524" t="s">
        <v>4278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2760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3113</v>
      </c>
      <c r="D70" s="136">
        <v>10</v>
      </c>
      <c r="E70" s="523">
        <v>2</v>
      </c>
      <c r="F70" s="524" t="s">
        <v>4279</v>
      </c>
      <c r="G70" s="525">
        <v>116</v>
      </c>
      <c r="H70" s="135">
        <v>2</v>
      </c>
      <c r="I70" s="499" t="s">
        <v>3516</v>
      </c>
      <c r="J70" s="136">
        <v>32</v>
      </c>
      <c r="K70" s="501">
        <v>1</v>
      </c>
      <c r="L70" s="431" t="s">
        <v>2552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3301</v>
      </c>
      <c r="J71" s="136">
        <v>12</v>
      </c>
      <c r="K71" s="501">
        <v>4</v>
      </c>
      <c r="L71" s="431" t="s">
        <v>2761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5028</v>
      </c>
      <c r="D72" s="136">
        <v>10</v>
      </c>
      <c r="E72" s="523">
        <v>3</v>
      </c>
      <c r="F72" s="524" t="s">
        <v>4280</v>
      </c>
      <c r="G72" s="525">
        <v>168</v>
      </c>
      <c r="H72" s="135">
        <v>8</v>
      </c>
      <c r="I72" s="499" t="s">
        <v>3517</v>
      </c>
      <c r="J72" s="136">
        <v>46</v>
      </c>
      <c r="K72" s="501">
        <v>12</v>
      </c>
      <c r="L72" s="431" t="s">
        <v>2762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3474</v>
      </c>
      <c r="G73" s="525">
        <v>155</v>
      </c>
      <c r="H73" s="135">
        <v>2</v>
      </c>
      <c r="I73" s="499" t="s">
        <v>3518</v>
      </c>
      <c r="J73" s="136">
        <v>158</v>
      </c>
      <c r="K73" s="501">
        <v>1</v>
      </c>
      <c r="L73" s="431" t="s">
        <v>2763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5029</v>
      </c>
      <c r="D74" s="136">
        <v>21</v>
      </c>
      <c r="E74" s="523">
        <v>60</v>
      </c>
      <c r="F74" s="524" t="s">
        <v>4281</v>
      </c>
      <c r="G74" s="525">
        <v>58</v>
      </c>
      <c r="H74" s="135">
        <v>77</v>
      </c>
      <c r="I74" s="499" t="s">
        <v>3519</v>
      </c>
      <c r="J74" s="136">
        <v>59</v>
      </c>
      <c r="K74" s="501">
        <v>111</v>
      </c>
      <c r="L74" s="431" t="s">
        <v>2764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5030</v>
      </c>
      <c r="D75" s="136">
        <v>23</v>
      </c>
      <c r="E75" s="523">
        <v>9</v>
      </c>
      <c r="F75" s="524" t="s">
        <v>4282</v>
      </c>
      <c r="G75" s="525">
        <v>83</v>
      </c>
      <c r="H75" s="135">
        <v>6</v>
      </c>
      <c r="I75" s="499" t="s">
        <v>3520</v>
      </c>
      <c r="J75" s="136">
        <v>62</v>
      </c>
      <c r="K75" s="501">
        <v>5</v>
      </c>
      <c r="L75" s="431" t="s">
        <v>2765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5031</v>
      </c>
      <c r="D76" s="136">
        <v>9</v>
      </c>
      <c r="E76" s="523">
        <v>6</v>
      </c>
      <c r="F76" s="524" t="s">
        <v>4283</v>
      </c>
      <c r="G76" s="525">
        <v>54</v>
      </c>
      <c r="H76" s="135">
        <v>6</v>
      </c>
      <c r="I76" s="499" t="s">
        <v>3521</v>
      </c>
      <c r="J76" s="136">
        <v>98</v>
      </c>
      <c r="K76" s="501">
        <v>3</v>
      </c>
      <c r="L76" s="431" t="s">
        <v>2766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44419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5051</v>
      </c>
      <c r="D81" s="256">
        <v>25</v>
      </c>
      <c r="E81" s="436">
        <v>5018</v>
      </c>
      <c r="F81" s="546" t="s">
        <v>4303</v>
      </c>
      <c r="G81" s="547">
        <v>37</v>
      </c>
      <c r="H81" s="255">
        <v>5520</v>
      </c>
      <c r="I81" s="35" t="s">
        <v>3542</v>
      </c>
      <c r="J81" s="256">
        <v>39</v>
      </c>
      <c r="K81" s="479">
        <v>5886</v>
      </c>
      <c r="L81" s="479" t="s">
        <v>2746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5033</v>
      </c>
      <c r="D82" s="136">
        <v>31</v>
      </c>
      <c r="E82" s="430">
        <v>40</v>
      </c>
      <c r="F82" s="524" t="s">
        <v>4285</v>
      </c>
      <c r="G82" s="525">
        <v>40</v>
      </c>
      <c r="H82" s="135">
        <v>58</v>
      </c>
      <c r="I82" s="499" t="s">
        <v>3523</v>
      </c>
      <c r="J82" s="136">
        <v>54</v>
      </c>
      <c r="K82" s="478">
        <v>60</v>
      </c>
      <c r="L82" s="478" t="s">
        <v>2727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5034</v>
      </c>
      <c r="D83" s="136">
        <v>21</v>
      </c>
      <c r="E83" s="523">
        <v>102</v>
      </c>
      <c r="F83" s="524" t="s">
        <v>4286</v>
      </c>
      <c r="G83" s="525">
        <v>38</v>
      </c>
      <c r="H83" s="135">
        <v>111</v>
      </c>
      <c r="I83" s="499" t="s">
        <v>3524</v>
      </c>
      <c r="J83" s="136">
        <v>32</v>
      </c>
      <c r="K83" s="478">
        <v>108</v>
      </c>
      <c r="L83" s="478" t="s">
        <v>2728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5035</v>
      </c>
      <c r="D84" s="136">
        <v>18</v>
      </c>
      <c r="E84" s="523">
        <v>106</v>
      </c>
      <c r="F84" s="524" t="s">
        <v>4287</v>
      </c>
      <c r="G84" s="525">
        <v>26</v>
      </c>
      <c r="H84" s="135">
        <v>123</v>
      </c>
      <c r="I84" s="499" t="s">
        <v>3525</v>
      </c>
      <c r="J84" s="136">
        <v>35</v>
      </c>
      <c r="K84" s="478">
        <v>123</v>
      </c>
      <c r="L84" s="478" t="s">
        <v>2729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5036</v>
      </c>
      <c r="D85" s="136">
        <v>25</v>
      </c>
      <c r="E85" s="523">
        <v>63</v>
      </c>
      <c r="F85" s="524" t="s">
        <v>4288</v>
      </c>
      <c r="G85" s="525">
        <v>28</v>
      </c>
      <c r="H85" s="135">
        <v>75</v>
      </c>
      <c r="I85" s="499" t="s">
        <v>3526</v>
      </c>
      <c r="J85" s="136">
        <v>50</v>
      </c>
      <c r="K85" s="478">
        <v>70</v>
      </c>
      <c r="L85" s="478" t="s">
        <v>2730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5037</v>
      </c>
      <c r="D86" s="136">
        <v>23</v>
      </c>
      <c r="E86" s="523">
        <v>228</v>
      </c>
      <c r="F86" s="524" t="s">
        <v>4289</v>
      </c>
      <c r="G86" s="525">
        <v>23</v>
      </c>
      <c r="H86" s="135">
        <v>222</v>
      </c>
      <c r="I86" s="499" t="s">
        <v>3527</v>
      </c>
      <c r="J86" s="136">
        <v>28</v>
      </c>
      <c r="K86" s="478">
        <v>249</v>
      </c>
      <c r="L86" s="478" t="s">
        <v>2731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5038</v>
      </c>
      <c r="D87" s="136">
        <v>22</v>
      </c>
      <c r="E87" s="523">
        <v>115</v>
      </c>
      <c r="F87" s="524" t="s">
        <v>4290</v>
      </c>
      <c r="G87" s="525">
        <v>34</v>
      </c>
      <c r="H87" s="135">
        <v>149</v>
      </c>
      <c r="I87" s="499" t="s">
        <v>3528</v>
      </c>
      <c r="J87" s="136">
        <v>32</v>
      </c>
      <c r="K87" s="478">
        <v>143</v>
      </c>
      <c r="L87" s="478" t="s">
        <v>2732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5039</v>
      </c>
      <c r="D88" s="136">
        <v>15</v>
      </c>
      <c r="E88" s="523">
        <v>73</v>
      </c>
      <c r="F88" s="524" t="s">
        <v>4291</v>
      </c>
      <c r="G88" s="525">
        <v>22</v>
      </c>
      <c r="H88" s="135">
        <v>83</v>
      </c>
      <c r="I88" s="499" t="s">
        <v>3529</v>
      </c>
      <c r="J88" s="136">
        <v>20</v>
      </c>
      <c r="K88" s="478">
        <v>97</v>
      </c>
      <c r="L88" s="478" t="s">
        <v>2733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5040</v>
      </c>
      <c r="D89" s="136">
        <v>21</v>
      </c>
      <c r="E89" s="523">
        <v>204</v>
      </c>
      <c r="F89" s="524" t="s">
        <v>4292</v>
      </c>
      <c r="G89" s="525">
        <v>28</v>
      </c>
      <c r="H89" s="135">
        <v>242</v>
      </c>
      <c r="I89" s="499" t="s">
        <v>3530</v>
      </c>
      <c r="J89" s="136">
        <v>25</v>
      </c>
      <c r="K89" s="478">
        <v>257</v>
      </c>
      <c r="L89" s="478" t="s">
        <v>2734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5041</v>
      </c>
      <c r="D90" s="136">
        <v>20</v>
      </c>
      <c r="E90" s="523">
        <v>35</v>
      </c>
      <c r="F90" s="524" t="s">
        <v>4293</v>
      </c>
      <c r="G90" s="525">
        <v>31</v>
      </c>
      <c r="H90" s="135">
        <v>49</v>
      </c>
      <c r="I90" s="499" t="s">
        <v>3531</v>
      </c>
      <c r="J90" s="136">
        <v>41</v>
      </c>
      <c r="K90" s="478">
        <v>45</v>
      </c>
      <c r="L90" s="478" t="s">
        <v>2735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5042</v>
      </c>
      <c r="D91" s="136">
        <v>30</v>
      </c>
      <c r="E91" s="523">
        <v>2718</v>
      </c>
      <c r="F91" s="524" t="s">
        <v>4294</v>
      </c>
      <c r="G91" s="525">
        <v>43</v>
      </c>
      <c r="H91" s="135">
        <v>2981</v>
      </c>
      <c r="I91" s="499" t="s">
        <v>3532</v>
      </c>
      <c r="J91" s="136">
        <v>45</v>
      </c>
      <c r="K91" s="478">
        <v>3238</v>
      </c>
      <c r="L91" s="478" t="s">
        <v>2736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5043</v>
      </c>
      <c r="D92" s="136">
        <v>23</v>
      </c>
      <c r="E92" s="523">
        <v>174</v>
      </c>
      <c r="F92" s="524" t="s">
        <v>4295</v>
      </c>
      <c r="G92" s="525">
        <v>31</v>
      </c>
      <c r="H92" s="135">
        <v>162</v>
      </c>
      <c r="I92" s="499" t="s">
        <v>3533</v>
      </c>
      <c r="J92" s="136">
        <v>28</v>
      </c>
      <c r="K92" s="478">
        <v>157</v>
      </c>
      <c r="L92" s="478" t="s">
        <v>2737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5044</v>
      </c>
      <c r="D93" s="136">
        <v>47</v>
      </c>
      <c r="E93" s="523">
        <v>13</v>
      </c>
      <c r="F93" s="524" t="s">
        <v>4296</v>
      </c>
      <c r="G93" s="525">
        <v>166</v>
      </c>
      <c r="H93" s="505">
        <v>13</v>
      </c>
      <c r="I93" s="506" t="s">
        <v>3534</v>
      </c>
      <c r="J93" s="507">
        <v>97</v>
      </c>
      <c r="K93" s="478">
        <v>6</v>
      </c>
      <c r="L93" s="478" t="s">
        <v>2738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3658</v>
      </c>
      <c r="B94" s="135">
        <v>88</v>
      </c>
      <c r="C94" s="499" t="s">
        <v>5045</v>
      </c>
      <c r="D94" s="136">
        <v>15</v>
      </c>
      <c r="E94" s="523">
        <v>57</v>
      </c>
      <c r="F94" s="524" t="s">
        <v>4297</v>
      </c>
      <c r="G94" s="525">
        <v>35</v>
      </c>
      <c r="H94" s="505">
        <v>73</v>
      </c>
      <c r="I94" s="506" t="s">
        <v>3535</v>
      </c>
      <c r="J94" s="507">
        <v>46</v>
      </c>
      <c r="K94" s="478">
        <v>83</v>
      </c>
      <c r="L94" s="478" t="s">
        <v>2741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5046</v>
      </c>
      <c r="D95" s="136">
        <v>20</v>
      </c>
      <c r="E95" s="523">
        <v>96</v>
      </c>
      <c r="F95" s="524" t="s">
        <v>4298</v>
      </c>
      <c r="G95" s="525">
        <v>31</v>
      </c>
      <c r="H95" s="505">
        <v>92</v>
      </c>
      <c r="I95" s="506" t="s">
        <v>3536</v>
      </c>
      <c r="J95" s="507">
        <v>31</v>
      </c>
      <c r="K95" s="478">
        <v>90</v>
      </c>
      <c r="L95" s="478" t="s">
        <v>2739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5047</v>
      </c>
      <c r="D96" s="136">
        <v>26</v>
      </c>
      <c r="E96" s="523">
        <v>107</v>
      </c>
      <c r="F96" s="524" t="s">
        <v>4299</v>
      </c>
      <c r="G96" s="525">
        <v>39</v>
      </c>
      <c r="H96" s="505">
        <v>110</v>
      </c>
      <c r="I96" s="506" t="s">
        <v>3537</v>
      </c>
      <c r="J96" s="507">
        <v>33</v>
      </c>
      <c r="K96" s="478">
        <v>129</v>
      </c>
      <c r="L96" s="478" t="s">
        <v>2740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5048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3538</v>
      </c>
      <c r="J97" s="507">
        <v>24</v>
      </c>
      <c r="K97" s="478">
        <v>384</v>
      </c>
      <c r="L97" s="478" t="s">
        <v>2742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5049</v>
      </c>
      <c r="D98" s="136">
        <v>17</v>
      </c>
      <c r="E98" s="523">
        <v>372</v>
      </c>
      <c r="F98" s="524" t="s">
        <v>4300</v>
      </c>
      <c r="G98" s="525">
        <v>28</v>
      </c>
      <c r="H98" s="135">
        <v>425</v>
      </c>
      <c r="I98" s="499" t="s">
        <v>3539</v>
      </c>
      <c r="J98" s="136">
        <v>37</v>
      </c>
      <c r="K98" s="478">
        <v>482</v>
      </c>
      <c r="L98" s="478" t="s">
        <v>2743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4263</v>
      </c>
      <c r="D99" s="136">
        <v>18</v>
      </c>
      <c r="E99" s="523">
        <v>19</v>
      </c>
      <c r="F99" s="524" t="s">
        <v>4301</v>
      </c>
      <c r="G99" s="525">
        <v>40</v>
      </c>
      <c r="H99" s="135">
        <v>24</v>
      </c>
      <c r="I99" s="499" t="s">
        <v>3540</v>
      </c>
      <c r="J99" s="136">
        <v>28</v>
      </c>
      <c r="K99" s="478">
        <v>20</v>
      </c>
      <c r="L99" s="478" t="s">
        <v>2744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5050</v>
      </c>
      <c r="D100" s="136">
        <v>14</v>
      </c>
      <c r="E100" s="523">
        <v>137</v>
      </c>
      <c r="F100" s="524" t="s">
        <v>4302</v>
      </c>
      <c r="G100" s="525">
        <v>25</v>
      </c>
      <c r="H100" s="135">
        <v>151</v>
      </c>
      <c r="I100" s="499" t="s">
        <v>3541</v>
      </c>
      <c r="J100" s="136">
        <v>26</v>
      </c>
      <c r="K100" s="478">
        <v>145</v>
      </c>
      <c r="L100" s="478" t="s">
        <v>2745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5061</v>
      </c>
      <c r="D102" s="256">
        <v>33</v>
      </c>
      <c r="E102" s="436">
        <v>565</v>
      </c>
      <c r="F102" s="546" t="s">
        <v>4312</v>
      </c>
      <c r="G102" s="547">
        <v>52</v>
      </c>
      <c r="H102" s="255">
        <v>593</v>
      </c>
      <c r="I102" s="35" t="s">
        <v>3552</v>
      </c>
      <c r="J102" s="256">
        <v>55</v>
      </c>
      <c r="K102" s="437">
        <v>636</v>
      </c>
      <c r="L102" s="437" t="s">
        <v>2776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5052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3543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5053</v>
      </c>
      <c r="D104" s="136">
        <v>36</v>
      </c>
      <c r="E104" s="523">
        <v>29</v>
      </c>
      <c r="F104" s="524" t="s">
        <v>4304</v>
      </c>
      <c r="G104" s="525">
        <v>101</v>
      </c>
      <c r="H104" s="135">
        <v>25</v>
      </c>
      <c r="I104" s="499" t="s">
        <v>3544</v>
      </c>
      <c r="J104" s="136">
        <v>94</v>
      </c>
      <c r="K104" s="478">
        <v>30</v>
      </c>
      <c r="L104" s="478" t="s">
        <v>2768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5054</v>
      </c>
      <c r="D105" s="136">
        <v>16</v>
      </c>
      <c r="E105" s="523">
        <v>101</v>
      </c>
      <c r="F105" s="524" t="s">
        <v>4305</v>
      </c>
      <c r="G105" s="525">
        <v>44</v>
      </c>
      <c r="H105" s="135">
        <v>113</v>
      </c>
      <c r="I105" s="499" t="s">
        <v>3545</v>
      </c>
      <c r="J105" s="136">
        <v>45</v>
      </c>
      <c r="K105" s="478">
        <v>119</v>
      </c>
      <c r="L105" s="478" t="s">
        <v>2769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5055</v>
      </c>
      <c r="D106" s="136">
        <v>19</v>
      </c>
      <c r="E106" s="523">
        <v>18</v>
      </c>
      <c r="F106" s="524" t="s">
        <v>4306</v>
      </c>
      <c r="G106" s="525">
        <v>55</v>
      </c>
      <c r="H106" s="135">
        <v>17</v>
      </c>
      <c r="I106" s="499" t="s">
        <v>3546</v>
      </c>
      <c r="J106" s="136">
        <v>73</v>
      </c>
      <c r="K106" s="478">
        <v>22</v>
      </c>
      <c r="L106" s="478" t="s">
        <v>2770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5056</v>
      </c>
      <c r="D107" s="136">
        <v>39</v>
      </c>
      <c r="E107" s="523">
        <v>95</v>
      </c>
      <c r="F107" s="524" t="s">
        <v>4307</v>
      </c>
      <c r="G107" s="525">
        <v>50</v>
      </c>
      <c r="H107" s="135">
        <v>84</v>
      </c>
      <c r="I107" s="499" t="s">
        <v>3547</v>
      </c>
      <c r="J107" s="136">
        <v>47</v>
      </c>
      <c r="K107" s="478">
        <v>111</v>
      </c>
      <c r="L107" s="478" t="s">
        <v>2771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5057</v>
      </c>
      <c r="D108" s="136">
        <v>41</v>
      </c>
      <c r="E108" s="523">
        <v>170</v>
      </c>
      <c r="F108" s="524" t="s">
        <v>4308</v>
      </c>
      <c r="G108" s="525">
        <v>62</v>
      </c>
      <c r="H108" s="135">
        <v>201</v>
      </c>
      <c r="I108" s="499" t="s">
        <v>3548</v>
      </c>
      <c r="J108" s="136">
        <v>54</v>
      </c>
      <c r="K108" s="478">
        <v>184</v>
      </c>
      <c r="L108" s="478" t="s">
        <v>2772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5058</v>
      </c>
      <c r="D110" s="136">
        <v>36</v>
      </c>
      <c r="E110" s="523">
        <v>97</v>
      </c>
      <c r="F110" s="524" t="s">
        <v>4309</v>
      </c>
      <c r="G110" s="525">
        <v>38</v>
      </c>
      <c r="H110" s="135">
        <v>95</v>
      </c>
      <c r="I110" s="499" t="s">
        <v>3549</v>
      </c>
      <c r="J110" s="136">
        <v>66</v>
      </c>
      <c r="K110" s="478">
        <v>107</v>
      </c>
      <c r="L110" s="478" t="s">
        <v>2773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5059</v>
      </c>
      <c r="D111" s="136">
        <v>30</v>
      </c>
      <c r="E111" s="523">
        <v>31</v>
      </c>
      <c r="F111" s="524" t="s">
        <v>4310</v>
      </c>
      <c r="G111" s="525">
        <v>48</v>
      </c>
      <c r="H111" s="135">
        <v>36</v>
      </c>
      <c r="I111" s="499" t="s">
        <v>3550</v>
      </c>
      <c r="J111" s="136">
        <v>49</v>
      </c>
      <c r="K111" s="478">
        <v>32</v>
      </c>
      <c r="L111" s="478" t="s">
        <v>2774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5060</v>
      </c>
      <c r="D112" s="136">
        <v>14</v>
      </c>
      <c r="E112" s="523">
        <v>24</v>
      </c>
      <c r="F112" s="524" t="s">
        <v>4311</v>
      </c>
      <c r="G112" s="525">
        <v>28</v>
      </c>
      <c r="H112" s="135">
        <v>21</v>
      </c>
      <c r="I112" s="499" t="s">
        <v>3551</v>
      </c>
      <c r="J112" s="136">
        <v>46</v>
      </c>
      <c r="K112" s="478">
        <v>31</v>
      </c>
      <c r="L112" s="478" t="s">
        <v>2775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44419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5077</v>
      </c>
      <c r="D117" s="256">
        <v>29</v>
      </c>
      <c r="E117" s="436">
        <v>1211</v>
      </c>
      <c r="F117" s="546" t="s">
        <v>4327</v>
      </c>
      <c r="G117" s="547">
        <v>47</v>
      </c>
      <c r="H117" s="35">
        <v>1306</v>
      </c>
      <c r="I117" s="35" t="s">
        <v>3566</v>
      </c>
      <c r="J117" s="256">
        <v>44</v>
      </c>
      <c r="K117" s="437">
        <v>1342</v>
      </c>
      <c r="L117" s="437" t="s">
        <v>2790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5062</v>
      </c>
      <c r="D118" s="136">
        <v>31</v>
      </c>
      <c r="E118" s="430">
        <v>110</v>
      </c>
      <c r="F118" s="524" t="s">
        <v>4313</v>
      </c>
      <c r="G118" s="525">
        <v>55</v>
      </c>
      <c r="H118" s="135">
        <v>132</v>
      </c>
      <c r="I118" s="499" t="s">
        <v>3553</v>
      </c>
      <c r="J118" s="136">
        <v>48</v>
      </c>
      <c r="K118" s="501">
        <v>110</v>
      </c>
      <c r="L118" s="431" t="s">
        <v>2777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5063</v>
      </c>
      <c r="D119" s="136">
        <v>23</v>
      </c>
      <c r="E119" s="523">
        <v>178</v>
      </c>
      <c r="F119" s="524" t="s">
        <v>4314</v>
      </c>
      <c r="G119" s="525">
        <v>44</v>
      </c>
      <c r="H119" s="135">
        <v>188</v>
      </c>
      <c r="I119" s="499" t="s">
        <v>3554</v>
      </c>
      <c r="J119" s="136">
        <v>40</v>
      </c>
      <c r="K119" s="501">
        <v>197</v>
      </c>
      <c r="L119" s="431" t="s">
        <v>2778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5064</v>
      </c>
      <c r="D120" s="136">
        <v>26</v>
      </c>
      <c r="E120" s="523">
        <v>18</v>
      </c>
      <c r="F120" s="524" t="s">
        <v>4315</v>
      </c>
      <c r="G120" s="525">
        <v>56</v>
      </c>
      <c r="H120" s="135">
        <v>14</v>
      </c>
      <c r="I120" s="499" t="s">
        <v>3555</v>
      </c>
      <c r="J120" s="136">
        <v>52</v>
      </c>
      <c r="K120" s="501">
        <v>16</v>
      </c>
      <c r="L120" s="431" t="s">
        <v>2779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5065</v>
      </c>
      <c r="D121" s="136">
        <v>30</v>
      </c>
      <c r="E121" s="523">
        <v>3</v>
      </c>
      <c r="F121" s="524" t="s">
        <v>4316</v>
      </c>
      <c r="G121" s="525">
        <v>2</v>
      </c>
      <c r="H121" s="135">
        <v>1</v>
      </c>
      <c r="I121" s="499" t="s">
        <v>3113</v>
      </c>
      <c r="J121" s="136">
        <v>73</v>
      </c>
      <c r="K121" s="501">
        <v>1</v>
      </c>
      <c r="L121" s="431" t="s">
        <v>2589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5066</v>
      </c>
      <c r="D122" s="136">
        <v>30</v>
      </c>
      <c r="E122" s="523">
        <v>209</v>
      </c>
      <c r="F122" s="524" t="s">
        <v>4317</v>
      </c>
      <c r="G122" s="525">
        <v>46</v>
      </c>
      <c r="H122" s="135">
        <v>224</v>
      </c>
      <c r="I122" s="499" t="s">
        <v>3556</v>
      </c>
      <c r="J122" s="136">
        <v>39</v>
      </c>
      <c r="K122" s="501">
        <v>234</v>
      </c>
      <c r="L122" s="431" t="s">
        <v>2780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5067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2692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5068</v>
      </c>
      <c r="D124" s="136">
        <v>42</v>
      </c>
      <c r="E124" s="523">
        <v>37</v>
      </c>
      <c r="F124" s="524" t="s">
        <v>4318</v>
      </c>
      <c r="G124" s="525">
        <v>46</v>
      </c>
      <c r="H124" s="135">
        <v>24</v>
      </c>
      <c r="I124" s="499" t="s">
        <v>3557</v>
      </c>
      <c r="J124" s="136">
        <v>72</v>
      </c>
      <c r="K124" s="501">
        <v>34</v>
      </c>
      <c r="L124" s="431" t="s">
        <v>2781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5069</v>
      </c>
      <c r="D125" s="136">
        <v>30</v>
      </c>
      <c r="E125" s="523">
        <v>423</v>
      </c>
      <c r="F125" s="524" t="s">
        <v>4319</v>
      </c>
      <c r="G125" s="525">
        <v>44</v>
      </c>
      <c r="H125" s="135">
        <v>471</v>
      </c>
      <c r="I125" s="499" t="s">
        <v>3558</v>
      </c>
      <c r="J125" s="136">
        <v>48</v>
      </c>
      <c r="K125" s="501">
        <v>511</v>
      </c>
      <c r="L125" s="431" t="s">
        <v>2782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5070</v>
      </c>
      <c r="D126" s="136">
        <v>19</v>
      </c>
      <c r="E126" s="523">
        <v>17</v>
      </c>
      <c r="F126" s="524" t="s">
        <v>4320</v>
      </c>
      <c r="G126" s="525">
        <v>51</v>
      </c>
      <c r="H126" s="135">
        <v>20</v>
      </c>
      <c r="I126" s="499" t="s">
        <v>3559</v>
      </c>
      <c r="J126" s="136">
        <v>39</v>
      </c>
      <c r="K126" s="501">
        <v>13</v>
      </c>
      <c r="L126" s="431" t="s">
        <v>2783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5071</v>
      </c>
      <c r="D127" s="136">
        <v>19</v>
      </c>
      <c r="E127" s="523">
        <v>20</v>
      </c>
      <c r="F127" s="524" t="s">
        <v>4321</v>
      </c>
      <c r="G127" s="525">
        <v>56</v>
      </c>
      <c r="H127" s="135">
        <v>27</v>
      </c>
      <c r="I127" s="499" t="s">
        <v>3560</v>
      </c>
      <c r="J127" s="136">
        <v>59</v>
      </c>
      <c r="K127" s="501">
        <v>27</v>
      </c>
      <c r="L127" s="431" t="s">
        <v>2784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5072</v>
      </c>
      <c r="D128" s="136">
        <v>17</v>
      </c>
      <c r="E128" s="523">
        <v>43</v>
      </c>
      <c r="F128" s="524" t="s">
        <v>4322</v>
      </c>
      <c r="G128" s="525">
        <v>54</v>
      </c>
      <c r="H128" s="135">
        <v>57</v>
      </c>
      <c r="I128" s="499" t="s">
        <v>3561</v>
      </c>
      <c r="J128" s="136">
        <v>37</v>
      </c>
      <c r="K128" s="501">
        <v>55</v>
      </c>
      <c r="L128" s="431" t="s">
        <v>2785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5073</v>
      </c>
      <c r="D129" s="136">
        <v>39</v>
      </c>
      <c r="E129" s="523">
        <v>23</v>
      </c>
      <c r="F129" s="524" t="s">
        <v>4323</v>
      </c>
      <c r="G129" s="525">
        <v>46</v>
      </c>
      <c r="H129" s="135">
        <v>23</v>
      </c>
      <c r="I129" s="499" t="s">
        <v>3562</v>
      </c>
      <c r="J129" s="136">
        <v>56</v>
      </c>
      <c r="K129" s="501">
        <v>24</v>
      </c>
      <c r="L129" s="431" t="s">
        <v>2786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5074</v>
      </c>
      <c r="D130" s="136">
        <v>35</v>
      </c>
      <c r="E130" s="523">
        <v>101</v>
      </c>
      <c r="F130" s="524" t="s">
        <v>4324</v>
      </c>
      <c r="G130" s="525">
        <v>46</v>
      </c>
      <c r="H130" s="135">
        <v>89</v>
      </c>
      <c r="I130" s="499" t="s">
        <v>3563</v>
      </c>
      <c r="J130" s="136">
        <v>37</v>
      </c>
      <c r="K130" s="501">
        <v>88</v>
      </c>
      <c r="L130" s="431" t="s">
        <v>2787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5075</v>
      </c>
      <c r="D131" s="136">
        <v>23</v>
      </c>
      <c r="E131" s="523">
        <v>15</v>
      </c>
      <c r="F131" s="524" t="s">
        <v>4325</v>
      </c>
      <c r="G131" s="525">
        <v>54</v>
      </c>
      <c r="H131" s="135">
        <v>25</v>
      </c>
      <c r="I131" s="499" t="s">
        <v>3564</v>
      </c>
      <c r="J131" s="136">
        <v>33</v>
      </c>
      <c r="K131" s="501">
        <v>19</v>
      </c>
      <c r="L131" s="431" t="s">
        <v>2788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5076</v>
      </c>
      <c r="D132" s="136">
        <v>9</v>
      </c>
      <c r="E132" s="523">
        <v>14</v>
      </c>
      <c r="F132" s="524" t="s">
        <v>4326</v>
      </c>
      <c r="G132" s="525">
        <v>88</v>
      </c>
      <c r="H132" s="135">
        <v>11</v>
      </c>
      <c r="I132" s="499" t="s">
        <v>3565</v>
      </c>
      <c r="J132" s="136">
        <v>55</v>
      </c>
      <c r="K132" s="434">
        <v>11</v>
      </c>
      <c r="L132" s="434" t="s">
        <v>2789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44419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5100</v>
      </c>
      <c r="D137" s="256">
        <v>30</v>
      </c>
      <c r="E137" s="436">
        <v>625</v>
      </c>
      <c r="F137" s="546" t="s">
        <v>4351</v>
      </c>
      <c r="G137" s="547">
        <v>55</v>
      </c>
      <c r="H137" s="35">
        <v>640</v>
      </c>
      <c r="I137" s="35" t="s">
        <v>3589</v>
      </c>
      <c r="J137" s="256">
        <v>55</v>
      </c>
      <c r="K137" s="437">
        <v>664</v>
      </c>
      <c r="L137" s="437" t="s">
        <v>2813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5078</v>
      </c>
      <c r="D138" s="136">
        <v>17</v>
      </c>
      <c r="E138" s="430">
        <v>3</v>
      </c>
      <c r="F138" s="524" t="s">
        <v>4328</v>
      </c>
      <c r="G138" s="525">
        <v>55</v>
      </c>
      <c r="H138" s="135">
        <v>2</v>
      </c>
      <c r="I138" s="499" t="s">
        <v>3567</v>
      </c>
      <c r="J138" s="136">
        <v>117</v>
      </c>
      <c r="K138" s="478">
        <v>3</v>
      </c>
      <c r="L138" s="478" t="s">
        <v>2791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5079</v>
      </c>
      <c r="D139" s="136">
        <v>19</v>
      </c>
      <c r="E139" s="523">
        <v>2</v>
      </c>
      <c r="F139" s="524" t="s">
        <v>4136</v>
      </c>
      <c r="G139" s="525">
        <v>41</v>
      </c>
      <c r="H139" s="135">
        <v>4</v>
      </c>
      <c r="I139" s="499" t="s">
        <v>3568</v>
      </c>
      <c r="J139" s="136">
        <v>122</v>
      </c>
      <c r="K139" s="478">
        <v>5</v>
      </c>
      <c r="L139" s="478" t="s">
        <v>2792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5080</v>
      </c>
      <c r="D140" s="136">
        <v>36</v>
      </c>
      <c r="E140" s="523">
        <v>15</v>
      </c>
      <c r="F140" s="524" t="s">
        <v>4329</v>
      </c>
      <c r="G140" s="525">
        <v>46</v>
      </c>
      <c r="H140" s="135">
        <v>17</v>
      </c>
      <c r="I140" s="499" t="s">
        <v>3569</v>
      </c>
      <c r="J140" s="136">
        <v>41</v>
      </c>
      <c r="K140" s="478">
        <v>12</v>
      </c>
      <c r="L140" s="478" t="s">
        <v>2793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5081</v>
      </c>
      <c r="D141" s="136">
        <v>9</v>
      </c>
      <c r="E141" s="523">
        <v>12</v>
      </c>
      <c r="F141" s="524" t="s">
        <v>4330</v>
      </c>
      <c r="G141" s="525">
        <v>100</v>
      </c>
      <c r="H141" s="135">
        <v>11</v>
      </c>
      <c r="I141" s="499" t="s">
        <v>3570</v>
      </c>
      <c r="J141" s="136">
        <v>76</v>
      </c>
      <c r="K141" s="478">
        <v>10</v>
      </c>
      <c r="L141" s="478" t="s">
        <v>2794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5082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3571</v>
      </c>
      <c r="J142" s="136">
        <v>106</v>
      </c>
      <c r="K142" s="478">
        <v>5</v>
      </c>
      <c r="L142" s="478" t="s">
        <v>2795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5083</v>
      </c>
      <c r="D143" s="136">
        <v>44</v>
      </c>
      <c r="E143" s="523">
        <v>4</v>
      </c>
      <c r="F143" s="524" t="s">
        <v>4331</v>
      </c>
      <c r="G143" s="525">
        <v>153</v>
      </c>
      <c r="H143" s="135">
        <v>5</v>
      </c>
      <c r="I143" s="499" t="s">
        <v>3572</v>
      </c>
      <c r="J143" s="136">
        <v>78</v>
      </c>
      <c r="K143" s="478">
        <v>3</v>
      </c>
      <c r="L143" s="478" t="s">
        <v>2691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5084</v>
      </c>
      <c r="D144" s="136">
        <v>52</v>
      </c>
      <c r="E144" s="523">
        <v>5</v>
      </c>
      <c r="F144" s="524" t="s">
        <v>4332</v>
      </c>
      <c r="G144" s="525">
        <v>99</v>
      </c>
      <c r="H144" s="135">
        <v>4</v>
      </c>
      <c r="I144" s="499" t="s">
        <v>3573</v>
      </c>
      <c r="J144" s="136">
        <v>18</v>
      </c>
      <c r="K144" s="478">
        <v>6</v>
      </c>
      <c r="L144" s="478" t="s">
        <v>2796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5085</v>
      </c>
      <c r="D145" s="136">
        <v>23</v>
      </c>
      <c r="E145" s="523">
        <v>10</v>
      </c>
      <c r="F145" s="524" t="s">
        <v>4333</v>
      </c>
      <c r="G145" s="525">
        <v>21</v>
      </c>
      <c r="H145" s="135">
        <v>6</v>
      </c>
      <c r="I145" s="499" t="s">
        <v>3574</v>
      </c>
      <c r="J145" s="136">
        <v>217</v>
      </c>
      <c r="K145" s="478">
        <v>13</v>
      </c>
      <c r="L145" s="478" t="s">
        <v>2797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5086</v>
      </c>
      <c r="D146" s="136">
        <v>22</v>
      </c>
      <c r="E146" s="523">
        <v>19</v>
      </c>
      <c r="F146" s="524" t="s">
        <v>4334</v>
      </c>
      <c r="G146" s="525">
        <v>24</v>
      </c>
      <c r="H146" s="135">
        <v>16</v>
      </c>
      <c r="I146" s="499" t="s">
        <v>3575</v>
      </c>
      <c r="J146" s="136">
        <v>37</v>
      </c>
      <c r="K146" s="478">
        <v>19</v>
      </c>
      <c r="L146" s="478" t="s">
        <v>2798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5087</v>
      </c>
      <c r="D147" s="136">
        <v>44</v>
      </c>
      <c r="E147" s="523">
        <v>21</v>
      </c>
      <c r="F147" s="524" t="s">
        <v>4335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2799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5088</v>
      </c>
      <c r="D148" s="136">
        <v>27</v>
      </c>
      <c r="E148" s="523">
        <v>9</v>
      </c>
      <c r="F148" s="524" t="s">
        <v>4336</v>
      </c>
      <c r="G148" s="525">
        <v>47</v>
      </c>
      <c r="H148" s="135">
        <v>9</v>
      </c>
      <c r="I148" s="499" t="s">
        <v>3576</v>
      </c>
      <c r="J148" s="136">
        <v>31</v>
      </c>
      <c r="K148" s="478">
        <v>9</v>
      </c>
      <c r="L148" s="478" t="s">
        <v>2800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4894</v>
      </c>
      <c r="D149" s="136">
        <v>3</v>
      </c>
      <c r="E149" s="523">
        <v>4</v>
      </c>
      <c r="F149" s="524" t="s">
        <v>4337</v>
      </c>
      <c r="G149" s="525">
        <v>97</v>
      </c>
      <c r="H149" s="135">
        <v>4</v>
      </c>
      <c r="I149" s="499" t="s">
        <v>3577</v>
      </c>
      <c r="J149" s="136">
        <v>145</v>
      </c>
      <c r="K149" s="478">
        <v>5</v>
      </c>
      <c r="L149" s="478" t="s">
        <v>2801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5089</v>
      </c>
      <c r="D150" s="136">
        <v>83</v>
      </c>
      <c r="E150" s="523">
        <v>7</v>
      </c>
      <c r="F150" s="524" t="s">
        <v>4338</v>
      </c>
      <c r="G150" s="525">
        <v>36</v>
      </c>
      <c r="H150" s="135">
        <v>7</v>
      </c>
      <c r="I150" s="499" t="s">
        <v>3578</v>
      </c>
      <c r="J150" s="136">
        <v>104</v>
      </c>
      <c r="K150" s="478">
        <v>7</v>
      </c>
      <c r="L150" s="478" t="s">
        <v>2802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2537</v>
      </c>
      <c r="D151" s="136">
        <v>14</v>
      </c>
      <c r="E151" s="523">
        <v>2</v>
      </c>
      <c r="F151" s="524" t="s">
        <v>4339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2693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5090</v>
      </c>
      <c r="D152" s="136">
        <v>12</v>
      </c>
      <c r="E152" s="523">
        <v>14</v>
      </c>
      <c r="F152" s="524" t="s">
        <v>4340</v>
      </c>
      <c r="G152" s="525">
        <v>51</v>
      </c>
      <c r="H152" s="135">
        <v>8</v>
      </c>
      <c r="I152" s="499" t="s">
        <v>3579</v>
      </c>
      <c r="J152" s="136">
        <v>65</v>
      </c>
      <c r="K152" s="478">
        <v>15</v>
      </c>
      <c r="L152" s="478" t="s">
        <v>2803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5091</v>
      </c>
      <c r="D153" s="136">
        <v>36</v>
      </c>
      <c r="E153" s="523">
        <v>67</v>
      </c>
      <c r="F153" s="524" t="s">
        <v>4341</v>
      </c>
      <c r="G153" s="525">
        <v>76</v>
      </c>
      <c r="H153" s="135">
        <v>67</v>
      </c>
      <c r="I153" s="499" t="s">
        <v>3580</v>
      </c>
      <c r="J153" s="136">
        <v>66</v>
      </c>
      <c r="K153" s="478">
        <v>66</v>
      </c>
      <c r="L153" s="478" t="s">
        <v>2804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5092</v>
      </c>
      <c r="D154" s="136">
        <v>174</v>
      </c>
      <c r="E154" s="523">
        <v>10</v>
      </c>
      <c r="F154" s="524" t="s">
        <v>4342</v>
      </c>
      <c r="G154" s="525">
        <v>87</v>
      </c>
      <c r="H154" s="135">
        <v>8</v>
      </c>
      <c r="I154" s="499" t="s">
        <v>3581</v>
      </c>
      <c r="J154" s="136">
        <v>74</v>
      </c>
      <c r="K154" s="478">
        <v>8</v>
      </c>
      <c r="L154" s="478" t="s">
        <v>2805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5093</v>
      </c>
      <c r="D155" s="136">
        <v>10</v>
      </c>
      <c r="E155" s="523">
        <v>5</v>
      </c>
      <c r="F155" s="524" t="s">
        <v>4343</v>
      </c>
      <c r="G155" s="525">
        <v>91</v>
      </c>
      <c r="H155" s="135">
        <v>6</v>
      </c>
      <c r="I155" s="499" t="s">
        <v>3582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4344</v>
      </c>
      <c r="G156" s="525">
        <v>83</v>
      </c>
      <c r="H156" s="135">
        <v>1</v>
      </c>
      <c r="I156" s="499" t="s">
        <v>3291</v>
      </c>
      <c r="J156" s="136">
        <v>121</v>
      </c>
      <c r="K156" s="478">
        <v>1</v>
      </c>
      <c r="L156" s="478" t="s">
        <v>2806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5094</v>
      </c>
      <c r="D157" s="136">
        <v>27</v>
      </c>
      <c r="E157" s="523">
        <v>2</v>
      </c>
      <c r="F157" s="524" t="s">
        <v>4345</v>
      </c>
      <c r="G157" s="525">
        <v>217</v>
      </c>
      <c r="H157" s="135">
        <v>7</v>
      </c>
      <c r="I157" s="499" t="s">
        <v>3583</v>
      </c>
      <c r="J157" s="136">
        <v>60</v>
      </c>
      <c r="K157" s="478">
        <v>11</v>
      </c>
      <c r="L157" s="478" t="s">
        <v>2807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5095</v>
      </c>
      <c r="D158" s="136">
        <v>26</v>
      </c>
      <c r="E158" s="523">
        <v>328</v>
      </c>
      <c r="F158" s="524" t="s">
        <v>4346</v>
      </c>
      <c r="G158" s="525">
        <v>43</v>
      </c>
      <c r="H158" s="135">
        <v>354</v>
      </c>
      <c r="I158" s="499" t="s">
        <v>3584</v>
      </c>
      <c r="J158" s="136">
        <v>50</v>
      </c>
      <c r="K158" s="478">
        <v>356</v>
      </c>
      <c r="L158" s="478" t="s">
        <v>2808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5096</v>
      </c>
      <c r="D159" s="136">
        <v>16</v>
      </c>
      <c r="E159" s="523">
        <v>59</v>
      </c>
      <c r="F159" s="524" t="s">
        <v>4347</v>
      </c>
      <c r="G159" s="525">
        <v>77</v>
      </c>
      <c r="H159" s="135">
        <v>51</v>
      </c>
      <c r="I159" s="499" t="s">
        <v>3585</v>
      </c>
      <c r="J159" s="136">
        <v>54</v>
      </c>
      <c r="K159" s="478">
        <v>55</v>
      </c>
      <c r="L159" s="478" t="s">
        <v>2809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5097</v>
      </c>
      <c r="D160" s="136">
        <v>14</v>
      </c>
      <c r="E160" s="523">
        <v>6</v>
      </c>
      <c r="F160" s="524" t="s">
        <v>4348</v>
      </c>
      <c r="G160" s="525">
        <v>137</v>
      </c>
      <c r="H160" s="135">
        <v>5</v>
      </c>
      <c r="I160" s="499" t="s">
        <v>3586</v>
      </c>
      <c r="J160" s="136">
        <v>21</v>
      </c>
      <c r="K160" s="478">
        <v>4</v>
      </c>
      <c r="L160" s="478" t="s">
        <v>2810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5098</v>
      </c>
      <c r="D161" s="136">
        <v>48</v>
      </c>
      <c r="E161" s="523">
        <v>5</v>
      </c>
      <c r="F161" s="524" t="s">
        <v>4349</v>
      </c>
      <c r="G161" s="525">
        <v>44</v>
      </c>
      <c r="H161" s="135">
        <v>5</v>
      </c>
      <c r="I161" s="499" t="s">
        <v>3587</v>
      </c>
      <c r="J161" s="136">
        <v>29</v>
      </c>
      <c r="K161" s="478">
        <v>7</v>
      </c>
      <c r="L161" s="478" t="s">
        <v>2811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5099</v>
      </c>
      <c r="D162" s="136">
        <v>38</v>
      </c>
      <c r="E162" s="523">
        <v>13</v>
      </c>
      <c r="F162" s="524" t="s">
        <v>4350</v>
      </c>
      <c r="G162" s="525">
        <v>56</v>
      </c>
      <c r="H162" s="135">
        <v>20</v>
      </c>
      <c r="I162" s="499" t="s">
        <v>3588</v>
      </c>
      <c r="J162" s="136">
        <v>41</v>
      </c>
      <c r="K162" s="478">
        <v>17</v>
      </c>
      <c r="L162" s="478" t="s">
        <v>2812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5123</v>
      </c>
      <c r="D166" s="256">
        <v>55</v>
      </c>
      <c r="E166" s="436">
        <v>752</v>
      </c>
      <c r="F166" s="546" t="s">
        <v>4372</v>
      </c>
      <c r="G166" s="547">
        <v>88</v>
      </c>
      <c r="H166" s="255">
        <v>862</v>
      </c>
      <c r="I166" s="35" t="s">
        <v>3611</v>
      </c>
      <c r="J166" s="256">
        <v>80</v>
      </c>
      <c r="K166" s="437">
        <v>843</v>
      </c>
      <c r="L166" s="437" t="s">
        <v>2836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5101</v>
      </c>
      <c r="D167" s="136">
        <v>38</v>
      </c>
      <c r="E167" s="430">
        <v>40</v>
      </c>
      <c r="F167" s="524" t="s">
        <v>4352</v>
      </c>
      <c r="G167" s="525">
        <v>43</v>
      </c>
      <c r="H167" s="135">
        <v>40</v>
      </c>
      <c r="I167" s="499" t="s">
        <v>3590</v>
      </c>
      <c r="J167" s="136">
        <v>71</v>
      </c>
      <c r="K167" s="478">
        <v>53</v>
      </c>
      <c r="L167" s="478" t="s">
        <v>2814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5102</v>
      </c>
      <c r="D168" s="136">
        <v>80</v>
      </c>
      <c r="E168" s="523">
        <v>14</v>
      </c>
      <c r="F168" s="524" t="s">
        <v>4353</v>
      </c>
      <c r="G168" s="525">
        <v>23</v>
      </c>
      <c r="H168" s="135">
        <v>15</v>
      </c>
      <c r="I168" s="499" t="s">
        <v>3591</v>
      </c>
      <c r="J168" s="136">
        <v>66</v>
      </c>
      <c r="K168" s="478">
        <v>16</v>
      </c>
      <c r="L168" s="478" t="s">
        <v>2815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5103</v>
      </c>
      <c r="D169" s="136">
        <v>76</v>
      </c>
      <c r="E169" s="523">
        <v>92</v>
      </c>
      <c r="F169" s="524" t="s">
        <v>4354</v>
      </c>
      <c r="G169" s="525">
        <v>84</v>
      </c>
      <c r="H169" s="135">
        <v>105</v>
      </c>
      <c r="I169" s="499" t="s">
        <v>3592</v>
      </c>
      <c r="J169" s="136">
        <v>82</v>
      </c>
      <c r="K169" s="478">
        <v>115</v>
      </c>
      <c r="L169" s="478" t="s">
        <v>2816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5104</v>
      </c>
      <c r="D170" s="136">
        <v>20</v>
      </c>
      <c r="E170" s="523">
        <v>43</v>
      </c>
      <c r="F170" s="524" t="s">
        <v>4355</v>
      </c>
      <c r="G170" s="525">
        <v>65</v>
      </c>
      <c r="H170" s="135">
        <v>53</v>
      </c>
      <c r="I170" s="499" t="s">
        <v>3593</v>
      </c>
      <c r="J170" s="136">
        <v>55</v>
      </c>
      <c r="K170" s="478">
        <v>57</v>
      </c>
      <c r="L170" s="478" t="s">
        <v>2817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5105</v>
      </c>
      <c r="D171" s="136">
        <v>37</v>
      </c>
      <c r="E171" s="523">
        <v>60</v>
      </c>
      <c r="F171" s="524" t="s">
        <v>4356</v>
      </c>
      <c r="G171" s="525">
        <v>62</v>
      </c>
      <c r="H171" s="135">
        <v>74</v>
      </c>
      <c r="I171" s="499" t="s">
        <v>3594</v>
      </c>
      <c r="J171" s="136">
        <v>52</v>
      </c>
      <c r="K171" s="478">
        <v>62</v>
      </c>
      <c r="L171" s="478" t="s">
        <v>2818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5106</v>
      </c>
      <c r="D172" s="136">
        <v>56</v>
      </c>
      <c r="E172" s="523">
        <v>58</v>
      </c>
      <c r="F172" s="524" t="s">
        <v>4357</v>
      </c>
      <c r="G172" s="525">
        <v>92</v>
      </c>
      <c r="H172" s="135">
        <v>77</v>
      </c>
      <c r="I172" s="499" t="s">
        <v>3595</v>
      </c>
      <c r="J172" s="136">
        <v>78</v>
      </c>
      <c r="K172" s="478">
        <v>62</v>
      </c>
      <c r="L172" s="478" t="s">
        <v>2819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5107</v>
      </c>
      <c r="D173" s="136">
        <v>55</v>
      </c>
      <c r="E173" s="523">
        <v>72</v>
      </c>
      <c r="F173" s="524" t="s">
        <v>4358</v>
      </c>
      <c r="G173" s="525">
        <v>100</v>
      </c>
      <c r="H173" s="135">
        <v>81</v>
      </c>
      <c r="I173" s="499" t="s">
        <v>3596</v>
      </c>
      <c r="J173" s="136">
        <v>81</v>
      </c>
      <c r="K173" s="478">
        <v>78</v>
      </c>
      <c r="L173" s="478" t="s">
        <v>2820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5108</v>
      </c>
      <c r="D174" s="136">
        <v>23</v>
      </c>
      <c r="E174" s="523">
        <v>20</v>
      </c>
      <c r="F174" s="524" t="s">
        <v>4359</v>
      </c>
      <c r="G174" s="525">
        <v>37</v>
      </c>
      <c r="H174" s="135">
        <v>20</v>
      </c>
      <c r="I174" s="499" t="s">
        <v>3597</v>
      </c>
      <c r="J174" s="136">
        <v>53</v>
      </c>
      <c r="K174" s="478">
        <v>27</v>
      </c>
      <c r="L174" s="478" t="s">
        <v>2821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5109</v>
      </c>
      <c r="D175" s="136">
        <v>61</v>
      </c>
      <c r="E175" s="523">
        <v>33</v>
      </c>
      <c r="F175" s="524" t="s">
        <v>4360</v>
      </c>
      <c r="G175" s="525">
        <v>112</v>
      </c>
      <c r="H175" s="135">
        <v>34</v>
      </c>
      <c r="I175" s="499" t="s">
        <v>3598</v>
      </c>
      <c r="J175" s="136">
        <v>99</v>
      </c>
      <c r="K175" s="478">
        <v>32</v>
      </c>
      <c r="L175" s="478" t="s">
        <v>2822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5110</v>
      </c>
      <c r="D176" s="136">
        <v>77</v>
      </c>
      <c r="E176" s="523">
        <v>10</v>
      </c>
      <c r="F176" s="524" t="s">
        <v>3291</v>
      </c>
      <c r="G176" s="525">
        <v>49</v>
      </c>
      <c r="H176" s="135">
        <v>9</v>
      </c>
      <c r="I176" s="499" t="s">
        <v>3599</v>
      </c>
      <c r="J176" s="136">
        <v>49</v>
      </c>
      <c r="K176" s="478">
        <v>13</v>
      </c>
      <c r="L176" s="478" t="s">
        <v>2823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5111</v>
      </c>
      <c r="D177" s="136">
        <v>58</v>
      </c>
      <c r="E177" s="523">
        <v>82</v>
      </c>
      <c r="F177" s="524" t="s">
        <v>4361</v>
      </c>
      <c r="G177" s="525">
        <v>98</v>
      </c>
      <c r="H177" s="135">
        <v>106</v>
      </c>
      <c r="I177" s="499" t="s">
        <v>3600</v>
      </c>
      <c r="J177" s="136">
        <v>99</v>
      </c>
      <c r="K177" s="478">
        <v>92</v>
      </c>
      <c r="L177" s="478" t="s">
        <v>2824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5112</v>
      </c>
      <c r="D178" s="136">
        <v>88</v>
      </c>
      <c r="E178" s="523">
        <v>21</v>
      </c>
      <c r="F178" s="524" t="s">
        <v>4362</v>
      </c>
      <c r="G178" s="525">
        <v>133</v>
      </c>
      <c r="H178" s="135">
        <v>30</v>
      </c>
      <c r="I178" s="499" t="s">
        <v>3601</v>
      </c>
      <c r="J178" s="136">
        <v>101</v>
      </c>
      <c r="K178" s="478">
        <v>21</v>
      </c>
      <c r="L178" s="478" t="s">
        <v>2825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5113</v>
      </c>
      <c r="D179" s="136">
        <v>37</v>
      </c>
      <c r="E179" s="523">
        <v>17</v>
      </c>
      <c r="F179" s="524" t="s">
        <v>4363</v>
      </c>
      <c r="G179" s="525">
        <v>74</v>
      </c>
      <c r="H179" s="135">
        <v>38</v>
      </c>
      <c r="I179" s="499" t="s">
        <v>3602</v>
      </c>
      <c r="J179" s="136">
        <v>94</v>
      </c>
      <c r="K179" s="478">
        <v>28</v>
      </c>
      <c r="L179" s="478" t="s">
        <v>2826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5114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2827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5115</v>
      </c>
      <c r="D181" s="136">
        <v>48</v>
      </c>
      <c r="E181" s="523">
        <v>9</v>
      </c>
      <c r="F181" s="524" t="s">
        <v>4364</v>
      </c>
      <c r="G181" s="525">
        <v>90</v>
      </c>
      <c r="H181" s="135">
        <v>8</v>
      </c>
      <c r="I181" s="499" t="s">
        <v>3603</v>
      </c>
      <c r="J181" s="136">
        <v>78</v>
      </c>
      <c r="K181" s="478">
        <v>13</v>
      </c>
      <c r="L181" s="478" t="s">
        <v>2828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5116</v>
      </c>
      <c r="D182" s="136">
        <v>62</v>
      </c>
      <c r="E182" s="523">
        <v>11</v>
      </c>
      <c r="F182" s="524" t="s">
        <v>4365</v>
      </c>
      <c r="G182" s="525">
        <v>100</v>
      </c>
      <c r="H182" s="135">
        <v>13</v>
      </c>
      <c r="I182" s="499" t="s">
        <v>3604</v>
      </c>
      <c r="J182" s="136">
        <v>52</v>
      </c>
      <c r="K182" s="478">
        <v>10</v>
      </c>
      <c r="L182" s="478" t="s">
        <v>2829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5117</v>
      </c>
      <c r="D183" s="136">
        <v>59</v>
      </c>
      <c r="E183" s="523">
        <v>11</v>
      </c>
      <c r="F183" s="524" t="s">
        <v>4366</v>
      </c>
      <c r="G183" s="525">
        <v>121</v>
      </c>
      <c r="H183" s="135">
        <v>6</v>
      </c>
      <c r="I183" s="499" t="s">
        <v>3605</v>
      </c>
      <c r="J183" s="136">
        <v>17</v>
      </c>
      <c r="K183" s="478">
        <v>10</v>
      </c>
      <c r="L183" s="478" t="s">
        <v>2830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5118</v>
      </c>
      <c r="D184" s="136">
        <v>59</v>
      </c>
      <c r="E184" s="523">
        <v>32</v>
      </c>
      <c r="F184" s="524" t="s">
        <v>4367</v>
      </c>
      <c r="G184" s="525">
        <v>109</v>
      </c>
      <c r="H184" s="135">
        <v>27</v>
      </c>
      <c r="I184" s="499" t="s">
        <v>3606</v>
      </c>
      <c r="J184" s="136">
        <v>114</v>
      </c>
      <c r="K184" s="478">
        <v>23</v>
      </c>
      <c r="L184" s="478" t="s">
        <v>2831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5119</v>
      </c>
      <c r="D185" s="136">
        <v>17</v>
      </c>
      <c r="E185" s="523">
        <v>12</v>
      </c>
      <c r="F185" s="524" t="s">
        <v>4368</v>
      </c>
      <c r="G185" s="525">
        <v>67</v>
      </c>
      <c r="H185" s="135">
        <v>12</v>
      </c>
      <c r="I185" s="499" t="s">
        <v>3607</v>
      </c>
      <c r="J185" s="136">
        <v>76</v>
      </c>
      <c r="K185" s="478">
        <v>9</v>
      </c>
      <c r="L185" s="478" t="s">
        <v>2832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5120</v>
      </c>
      <c r="D186" s="136">
        <v>65</v>
      </c>
      <c r="E186" s="523">
        <v>31</v>
      </c>
      <c r="F186" s="524" t="s">
        <v>4369</v>
      </c>
      <c r="G186" s="525">
        <v>104</v>
      </c>
      <c r="H186" s="135">
        <v>30</v>
      </c>
      <c r="I186" s="499" t="s">
        <v>3608</v>
      </c>
      <c r="J186" s="136">
        <v>77</v>
      </c>
      <c r="K186" s="478">
        <v>24</v>
      </c>
      <c r="L186" s="478" t="s">
        <v>2833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5121</v>
      </c>
      <c r="D187" s="136">
        <v>44</v>
      </c>
      <c r="E187" s="523">
        <v>54</v>
      </c>
      <c r="F187" s="524" t="s">
        <v>4370</v>
      </c>
      <c r="G187" s="525">
        <v>83</v>
      </c>
      <c r="H187" s="135">
        <v>44</v>
      </c>
      <c r="I187" s="499" t="s">
        <v>3609</v>
      </c>
      <c r="J187" s="136">
        <v>67</v>
      </c>
      <c r="K187" s="478">
        <v>48</v>
      </c>
      <c r="L187" s="478" t="s">
        <v>2834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5122</v>
      </c>
      <c r="D188" s="136">
        <v>72</v>
      </c>
      <c r="E188" s="523">
        <v>30</v>
      </c>
      <c r="F188" s="524" t="s">
        <v>4371</v>
      </c>
      <c r="G188" s="525">
        <v>157</v>
      </c>
      <c r="H188" s="135">
        <v>40</v>
      </c>
      <c r="I188" s="499" t="s">
        <v>3610</v>
      </c>
      <c r="J188" s="136">
        <v>121</v>
      </c>
      <c r="K188" s="478">
        <v>48</v>
      </c>
      <c r="L188" s="478" t="s">
        <v>2835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5139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3627</v>
      </c>
      <c r="J190" s="256">
        <v>45</v>
      </c>
      <c r="K190" s="437">
        <v>996</v>
      </c>
      <c r="L190" s="437" t="s">
        <v>2852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5124</v>
      </c>
      <c r="D191" s="136">
        <v>8</v>
      </c>
      <c r="E191" s="430">
        <v>11</v>
      </c>
      <c r="F191" s="524" t="s">
        <v>4373</v>
      </c>
      <c r="G191" s="525">
        <v>37</v>
      </c>
      <c r="H191" s="135">
        <v>16</v>
      </c>
      <c r="I191" s="499" t="s">
        <v>3612</v>
      </c>
      <c r="J191" s="136">
        <v>32</v>
      </c>
      <c r="K191" s="478">
        <v>16</v>
      </c>
      <c r="L191" s="478" t="s">
        <v>2837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5125</v>
      </c>
      <c r="D192" s="136">
        <v>19</v>
      </c>
      <c r="E192" s="523">
        <v>12</v>
      </c>
      <c r="F192" s="524" t="s">
        <v>4374</v>
      </c>
      <c r="G192" s="525">
        <v>25</v>
      </c>
      <c r="H192" s="135">
        <v>17</v>
      </c>
      <c r="I192" s="499" t="s">
        <v>3613</v>
      </c>
      <c r="J192" s="136">
        <v>53</v>
      </c>
      <c r="K192" s="478">
        <v>17</v>
      </c>
      <c r="L192" s="478" t="s">
        <v>2838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5126</v>
      </c>
      <c r="D193" s="136">
        <v>46</v>
      </c>
      <c r="E193" s="523">
        <v>21</v>
      </c>
      <c r="F193" s="524" t="s">
        <v>4375</v>
      </c>
      <c r="G193" s="525">
        <v>54</v>
      </c>
      <c r="H193" s="135">
        <v>22</v>
      </c>
      <c r="I193" s="499" t="s">
        <v>3614</v>
      </c>
      <c r="J193" s="136">
        <v>69</v>
      </c>
      <c r="K193" s="478">
        <v>18</v>
      </c>
      <c r="L193" s="478" t="s">
        <v>2839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5127</v>
      </c>
      <c r="D194" s="136">
        <v>29</v>
      </c>
      <c r="E194" s="523">
        <v>20</v>
      </c>
      <c r="F194" s="524" t="s">
        <v>4376</v>
      </c>
      <c r="G194" s="525">
        <v>61</v>
      </c>
      <c r="H194" s="135">
        <v>14</v>
      </c>
      <c r="I194" s="499" t="s">
        <v>3615</v>
      </c>
      <c r="J194" s="136">
        <v>96</v>
      </c>
      <c r="K194" s="478">
        <v>22</v>
      </c>
      <c r="L194" s="478" t="s">
        <v>2840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5128</v>
      </c>
      <c r="D195" s="136">
        <v>17</v>
      </c>
      <c r="E195" s="523">
        <v>113</v>
      </c>
      <c r="F195" s="524" t="s">
        <v>4377</v>
      </c>
      <c r="G195" s="525">
        <v>32</v>
      </c>
      <c r="H195" s="135">
        <v>125</v>
      </c>
      <c r="I195" s="499" t="s">
        <v>3616</v>
      </c>
      <c r="J195" s="136">
        <v>38</v>
      </c>
      <c r="K195" s="478">
        <v>135</v>
      </c>
      <c r="L195" s="478" t="s">
        <v>2841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5129</v>
      </c>
      <c r="D196" s="136">
        <v>22</v>
      </c>
      <c r="E196" s="523">
        <v>145</v>
      </c>
      <c r="F196" s="524" t="s">
        <v>4378</v>
      </c>
      <c r="G196" s="525">
        <v>48</v>
      </c>
      <c r="H196" s="135">
        <v>133</v>
      </c>
      <c r="I196" s="499" t="s">
        <v>3617</v>
      </c>
      <c r="J196" s="136">
        <v>45</v>
      </c>
      <c r="K196" s="478">
        <v>152</v>
      </c>
      <c r="L196" s="478" t="s">
        <v>2842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5130</v>
      </c>
      <c r="D197" s="136">
        <v>27</v>
      </c>
      <c r="E197" s="523">
        <v>84</v>
      </c>
      <c r="F197" s="524" t="s">
        <v>4379</v>
      </c>
      <c r="G197" s="525">
        <v>30</v>
      </c>
      <c r="H197" s="135">
        <v>90</v>
      </c>
      <c r="I197" s="499" t="s">
        <v>3618</v>
      </c>
      <c r="J197" s="136">
        <v>35</v>
      </c>
      <c r="K197" s="478">
        <v>96</v>
      </c>
      <c r="L197" s="478" t="s">
        <v>2843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5131</v>
      </c>
      <c r="D198" s="136">
        <v>43</v>
      </c>
      <c r="E198" s="523">
        <v>34</v>
      </c>
      <c r="F198" s="524" t="s">
        <v>4380</v>
      </c>
      <c r="G198" s="525">
        <v>33</v>
      </c>
      <c r="H198" s="135">
        <v>39</v>
      </c>
      <c r="I198" s="499" t="s">
        <v>3619</v>
      </c>
      <c r="J198" s="136">
        <v>43</v>
      </c>
      <c r="K198" s="478">
        <v>41</v>
      </c>
      <c r="L198" s="478" t="s">
        <v>2844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5132</v>
      </c>
      <c r="D199" s="136">
        <v>16</v>
      </c>
      <c r="E199" s="523">
        <v>6</v>
      </c>
      <c r="F199" s="524" t="s">
        <v>4381</v>
      </c>
      <c r="G199" s="525">
        <v>21</v>
      </c>
      <c r="H199" s="135">
        <v>6</v>
      </c>
      <c r="I199" s="499" t="s">
        <v>3620</v>
      </c>
      <c r="J199" s="136">
        <v>68</v>
      </c>
      <c r="K199" s="478">
        <v>10</v>
      </c>
      <c r="L199" s="478" t="s">
        <v>2845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5133</v>
      </c>
      <c r="D200" s="136">
        <v>53</v>
      </c>
      <c r="E200" s="523">
        <v>17</v>
      </c>
      <c r="F200" s="524" t="s">
        <v>4382</v>
      </c>
      <c r="G200" s="525">
        <v>64</v>
      </c>
      <c r="H200" s="135">
        <v>18</v>
      </c>
      <c r="I200" s="499" t="s">
        <v>3621</v>
      </c>
      <c r="J200" s="136">
        <v>52</v>
      </c>
      <c r="K200" s="478">
        <v>18</v>
      </c>
      <c r="L200" s="478" t="s">
        <v>2846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5134</v>
      </c>
      <c r="D201" s="136">
        <v>28</v>
      </c>
      <c r="E201" s="523">
        <v>72</v>
      </c>
      <c r="F201" s="524" t="s">
        <v>4383</v>
      </c>
      <c r="G201" s="525">
        <v>39</v>
      </c>
      <c r="H201" s="135">
        <v>58</v>
      </c>
      <c r="I201" s="499" t="s">
        <v>3622</v>
      </c>
      <c r="J201" s="136">
        <v>44</v>
      </c>
      <c r="K201" s="478">
        <v>74</v>
      </c>
      <c r="L201" s="478" t="s">
        <v>2847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5135</v>
      </c>
      <c r="D202" s="136">
        <v>24</v>
      </c>
      <c r="E202" s="523">
        <v>56</v>
      </c>
      <c r="F202" s="524" t="s">
        <v>4384</v>
      </c>
      <c r="G202" s="525">
        <v>43</v>
      </c>
      <c r="H202" s="135">
        <v>45</v>
      </c>
      <c r="I202" s="499" t="s">
        <v>3623</v>
      </c>
      <c r="J202" s="136">
        <v>40</v>
      </c>
      <c r="K202" s="478">
        <v>63</v>
      </c>
      <c r="L202" s="478" t="s">
        <v>2848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5136</v>
      </c>
      <c r="D203" s="136">
        <v>45</v>
      </c>
      <c r="E203" s="523">
        <v>30</v>
      </c>
      <c r="F203" s="524" t="s">
        <v>4385</v>
      </c>
      <c r="G203" s="525">
        <v>30</v>
      </c>
      <c r="H203" s="135">
        <v>18</v>
      </c>
      <c r="I203" s="499" t="s">
        <v>3624</v>
      </c>
      <c r="J203" s="136">
        <v>45</v>
      </c>
      <c r="K203" s="478">
        <v>17</v>
      </c>
      <c r="L203" s="478" t="s">
        <v>2849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5137</v>
      </c>
      <c r="D204" s="136">
        <v>30</v>
      </c>
      <c r="E204" s="523">
        <v>6</v>
      </c>
      <c r="F204" s="524" t="s">
        <v>4386</v>
      </c>
      <c r="G204" s="525">
        <v>101</v>
      </c>
      <c r="H204" s="135">
        <v>10</v>
      </c>
      <c r="I204" s="499" t="s">
        <v>3625</v>
      </c>
      <c r="J204" s="136">
        <v>56</v>
      </c>
      <c r="K204" s="478">
        <v>9</v>
      </c>
      <c r="L204" s="478" t="s">
        <v>2850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5138</v>
      </c>
      <c r="D205" s="136">
        <v>19</v>
      </c>
      <c r="E205" s="523">
        <v>238</v>
      </c>
      <c r="F205" s="524" t="s">
        <v>4387</v>
      </c>
      <c r="G205" s="525">
        <v>31</v>
      </c>
      <c r="H205" s="135">
        <v>277</v>
      </c>
      <c r="I205" s="499" t="s">
        <v>3626</v>
      </c>
      <c r="J205" s="136">
        <v>47</v>
      </c>
      <c r="K205" s="478">
        <v>308</v>
      </c>
      <c r="L205" s="478" t="s">
        <v>2851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44419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5169</v>
      </c>
      <c r="D209" s="256">
        <v>26</v>
      </c>
      <c r="E209" s="436">
        <v>2613</v>
      </c>
      <c r="F209" s="546" t="s">
        <v>4417</v>
      </c>
      <c r="G209" s="547">
        <v>39</v>
      </c>
      <c r="H209" s="35">
        <v>2737</v>
      </c>
      <c r="I209" s="35" t="s">
        <v>3657</v>
      </c>
      <c r="J209" s="256">
        <v>41</v>
      </c>
      <c r="K209" s="437">
        <v>2731</v>
      </c>
      <c r="L209" s="437" t="s">
        <v>2882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5140</v>
      </c>
      <c r="D210" s="136">
        <v>3</v>
      </c>
      <c r="E210" s="430">
        <v>6</v>
      </c>
      <c r="F210" s="524" t="s">
        <v>4388</v>
      </c>
      <c r="G210" s="525">
        <v>20</v>
      </c>
      <c r="H210" s="135">
        <v>6</v>
      </c>
      <c r="I210" s="499" t="s">
        <v>3628</v>
      </c>
      <c r="J210" s="136">
        <v>28</v>
      </c>
      <c r="K210" s="501">
        <v>10</v>
      </c>
      <c r="L210" s="431" t="s">
        <v>2853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5141</v>
      </c>
      <c r="D211" s="136">
        <v>24</v>
      </c>
      <c r="E211" s="523">
        <v>318</v>
      </c>
      <c r="F211" s="524" t="s">
        <v>4389</v>
      </c>
      <c r="G211" s="525">
        <v>35</v>
      </c>
      <c r="H211" s="135">
        <v>321</v>
      </c>
      <c r="I211" s="499" t="s">
        <v>3629</v>
      </c>
      <c r="J211" s="136">
        <v>32</v>
      </c>
      <c r="K211" s="501">
        <v>310</v>
      </c>
      <c r="L211" s="431" t="s">
        <v>2854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5142</v>
      </c>
      <c r="D212" s="136">
        <v>3</v>
      </c>
      <c r="E212" s="523">
        <v>11</v>
      </c>
      <c r="F212" s="524" t="s">
        <v>4390</v>
      </c>
      <c r="G212" s="525">
        <v>20</v>
      </c>
      <c r="H212" s="135">
        <v>13</v>
      </c>
      <c r="I212" s="499" t="s">
        <v>3630</v>
      </c>
      <c r="J212" s="136">
        <v>40</v>
      </c>
      <c r="K212" s="501">
        <v>7</v>
      </c>
      <c r="L212" s="431" t="s">
        <v>2855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5143</v>
      </c>
      <c r="D213" s="136">
        <v>79</v>
      </c>
      <c r="E213" s="523">
        <v>3</v>
      </c>
      <c r="F213" s="524" t="s">
        <v>4391</v>
      </c>
      <c r="G213" s="525">
        <v>109</v>
      </c>
      <c r="H213" s="135">
        <v>4</v>
      </c>
      <c r="I213" s="499" t="s">
        <v>3631</v>
      </c>
      <c r="J213" s="136">
        <v>231</v>
      </c>
      <c r="K213" s="501">
        <v>1</v>
      </c>
      <c r="L213" s="431" t="s">
        <v>2856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5144</v>
      </c>
      <c r="D214" s="136">
        <v>30</v>
      </c>
      <c r="E214" s="523">
        <v>90</v>
      </c>
      <c r="F214" s="524" t="s">
        <v>4392</v>
      </c>
      <c r="G214" s="525">
        <v>52</v>
      </c>
      <c r="H214" s="135">
        <v>115</v>
      </c>
      <c r="I214" s="499" t="s">
        <v>3632</v>
      </c>
      <c r="J214" s="136">
        <v>69</v>
      </c>
      <c r="K214" s="501">
        <v>101</v>
      </c>
      <c r="L214" s="431" t="s">
        <v>2857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5145</v>
      </c>
      <c r="D215" s="136">
        <v>62</v>
      </c>
      <c r="E215" s="523">
        <v>23</v>
      </c>
      <c r="F215" s="524" t="s">
        <v>4393</v>
      </c>
      <c r="G215" s="525">
        <v>38</v>
      </c>
      <c r="H215" s="135">
        <v>11</v>
      </c>
      <c r="I215" s="499" t="s">
        <v>3633</v>
      </c>
      <c r="J215" s="136">
        <v>62</v>
      </c>
      <c r="K215" s="501">
        <v>18</v>
      </c>
      <c r="L215" s="431" t="s">
        <v>2858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5146</v>
      </c>
      <c r="D216" s="136">
        <v>27</v>
      </c>
      <c r="E216" s="523">
        <v>26</v>
      </c>
      <c r="F216" s="524" t="s">
        <v>4394</v>
      </c>
      <c r="G216" s="525">
        <v>49</v>
      </c>
      <c r="H216" s="135">
        <v>36</v>
      </c>
      <c r="I216" s="499" t="s">
        <v>3634</v>
      </c>
      <c r="J216" s="136">
        <v>39</v>
      </c>
      <c r="K216" s="501">
        <v>43</v>
      </c>
      <c r="L216" s="431" t="s">
        <v>2859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5147</v>
      </c>
      <c r="D217" s="136">
        <v>30</v>
      </c>
      <c r="E217" s="523">
        <v>42</v>
      </c>
      <c r="F217" s="524" t="s">
        <v>4395</v>
      </c>
      <c r="G217" s="525">
        <v>34</v>
      </c>
      <c r="H217" s="135">
        <v>38</v>
      </c>
      <c r="I217" s="499" t="s">
        <v>3635</v>
      </c>
      <c r="J217" s="136">
        <v>49</v>
      </c>
      <c r="K217" s="501">
        <v>47</v>
      </c>
      <c r="L217" s="431" t="s">
        <v>2860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5148</v>
      </c>
      <c r="D218" s="136">
        <v>31</v>
      </c>
      <c r="E218" s="523">
        <v>32</v>
      </c>
      <c r="F218" s="524" t="s">
        <v>4396</v>
      </c>
      <c r="G218" s="525">
        <v>28</v>
      </c>
      <c r="H218" s="135">
        <v>27</v>
      </c>
      <c r="I218" s="499" t="s">
        <v>3636</v>
      </c>
      <c r="J218" s="136">
        <v>60</v>
      </c>
      <c r="K218" s="501">
        <v>37</v>
      </c>
      <c r="L218" s="431" t="s">
        <v>2861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5149</v>
      </c>
      <c r="D219" s="136">
        <v>27</v>
      </c>
      <c r="E219" s="523">
        <v>62</v>
      </c>
      <c r="F219" s="524" t="s">
        <v>4397</v>
      </c>
      <c r="G219" s="525">
        <v>47</v>
      </c>
      <c r="H219" s="135">
        <v>60</v>
      </c>
      <c r="I219" s="499" t="s">
        <v>3637</v>
      </c>
      <c r="J219" s="136">
        <v>43</v>
      </c>
      <c r="K219" s="501">
        <v>75</v>
      </c>
      <c r="L219" s="431" t="s">
        <v>2862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5150</v>
      </c>
      <c r="D220" s="136">
        <v>4</v>
      </c>
      <c r="E220" s="523">
        <v>2</v>
      </c>
      <c r="F220" s="524" t="s">
        <v>4398</v>
      </c>
      <c r="G220" s="525">
        <v>34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5151</v>
      </c>
      <c r="D221" s="136">
        <v>43</v>
      </c>
      <c r="E221" s="523">
        <v>10</v>
      </c>
      <c r="F221" s="524" t="s">
        <v>4399</v>
      </c>
      <c r="G221" s="525">
        <v>39</v>
      </c>
      <c r="H221" s="135">
        <v>12</v>
      </c>
      <c r="I221" s="499" t="s">
        <v>3639</v>
      </c>
      <c r="J221" s="136">
        <v>54</v>
      </c>
      <c r="K221" s="501">
        <v>16</v>
      </c>
      <c r="L221" s="431" t="s">
        <v>2864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5152</v>
      </c>
      <c r="D222" s="136">
        <v>26</v>
      </c>
      <c r="E222" s="523">
        <v>60</v>
      </c>
      <c r="F222" s="524" t="s">
        <v>4400</v>
      </c>
      <c r="G222" s="525">
        <v>25</v>
      </c>
      <c r="H222" s="135">
        <v>46</v>
      </c>
      <c r="I222" s="499" t="s">
        <v>3640</v>
      </c>
      <c r="J222" s="136">
        <v>40</v>
      </c>
      <c r="K222" s="501">
        <v>45</v>
      </c>
      <c r="L222" s="431" t="s">
        <v>2865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5153</v>
      </c>
      <c r="D223" s="136">
        <v>26</v>
      </c>
      <c r="E223" s="523">
        <v>289</v>
      </c>
      <c r="F223" s="524" t="s">
        <v>4401</v>
      </c>
      <c r="G223" s="525">
        <v>46</v>
      </c>
      <c r="H223" s="135">
        <v>285</v>
      </c>
      <c r="I223" s="499" t="s">
        <v>3641</v>
      </c>
      <c r="J223" s="136">
        <v>54</v>
      </c>
      <c r="K223" s="501">
        <v>286</v>
      </c>
      <c r="L223" s="431" t="s">
        <v>2866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5154</v>
      </c>
      <c r="D224" s="136">
        <v>38</v>
      </c>
      <c r="E224" s="523">
        <v>91</v>
      </c>
      <c r="F224" s="524" t="s">
        <v>4402</v>
      </c>
      <c r="G224" s="525">
        <v>52</v>
      </c>
      <c r="H224" s="135">
        <v>64</v>
      </c>
      <c r="I224" s="499" t="s">
        <v>3642</v>
      </c>
      <c r="J224" s="136">
        <v>58</v>
      </c>
      <c r="K224" s="501">
        <v>70</v>
      </c>
      <c r="L224" s="431" t="s">
        <v>2867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5155</v>
      </c>
      <c r="D225" s="136">
        <v>33</v>
      </c>
      <c r="E225" s="523">
        <v>95</v>
      </c>
      <c r="F225" s="524" t="s">
        <v>4403</v>
      </c>
      <c r="G225" s="525">
        <v>30</v>
      </c>
      <c r="H225" s="135">
        <v>101</v>
      </c>
      <c r="I225" s="499" t="s">
        <v>3643</v>
      </c>
      <c r="J225" s="136">
        <v>35</v>
      </c>
      <c r="K225" s="501">
        <v>106</v>
      </c>
      <c r="L225" s="431" t="s">
        <v>2868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5156</v>
      </c>
      <c r="D226" s="136">
        <v>22</v>
      </c>
      <c r="E226" s="523">
        <v>153</v>
      </c>
      <c r="F226" s="524" t="s">
        <v>4404</v>
      </c>
      <c r="G226" s="525">
        <v>39</v>
      </c>
      <c r="H226" s="135">
        <v>137</v>
      </c>
      <c r="I226" s="499" t="s">
        <v>3644</v>
      </c>
      <c r="J226" s="136">
        <v>26</v>
      </c>
      <c r="K226" s="501">
        <v>123</v>
      </c>
      <c r="L226" s="431" t="s">
        <v>2869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5157</v>
      </c>
      <c r="D227" s="136">
        <v>35</v>
      </c>
      <c r="E227" s="523">
        <v>5</v>
      </c>
      <c r="F227" s="524" t="s">
        <v>4405</v>
      </c>
      <c r="G227" s="525">
        <v>99</v>
      </c>
      <c r="H227" s="135">
        <v>14</v>
      </c>
      <c r="I227" s="499" t="s">
        <v>3645</v>
      </c>
      <c r="J227" s="136">
        <v>39</v>
      </c>
      <c r="K227" s="501">
        <v>16</v>
      </c>
      <c r="L227" s="431" t="s">
        <v>2870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5158</v>
      </c>
      <c r="D228" s="136">
        <v>15</v>
      </c>
      <c r="E228" s="523">
        <v>213</v>
      </c>
      <c r="F228" s="524" t="s">
        <v>4406</v>
      </c>
      <c r="G228" s="525">
        <v>29</v>
      </c>
      <c r="H228" s="135">
        <v>250</v>
      </c>
      <c r="I228" s="499" t="s">
        <v>3646</v>
      </c>
      <c r="J228" s="136">
        <v>30</v>
      </c>
      <c r="K228" s="501">
        <v>228</v>
      </c>
      <c r="L228" s="431" t="s">
        <v>2871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5159</v>
      </c>
      <c r="D229" s="136">
        <v>17</v>
      </c>
      <c r="E229" s="523">
        <v>13</v>
      </c>
      <c r="F229" s="524" t="s">
        <v>4407</v>
      </c>
      <c r="G229" s="525">
        <v>30</v>
      </c>
      <c r="H229" s="135">
        <v>17</v>
      </c>
      <c r="I229" s="499" t="s">
        <v>3647</v>
      </c>
      <c r="J229" s="136">
        <v>25</v>
      </c>
      <c r="K229" s="501">
        <v>15</v>
      </c>
      <c r="L229" s="431" t="s">
        <v>2872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5160</v>
      </c>
      <c r="D230" s="136">
        <v>38</v>
      </c>
      <c r="E230" s="523">
        <v>212</v>
      </c>
      <c r="F230" s="524" t="s">
        <v>4408</v>
      </c>
      <c r="G230" s="525">
        <v>59</v>
      </c>
      <c r="H230" s="135">
        <v>234</v>
      </c>
      <c r="I230" s="499" t="s">
        <v>3648</v>
      </c>
      <c r="J230" s="136">
        <v>59</v>
      </c>
      <c r="K230" s="501">
        <v>233</v>
      </c>
      <c r="L230" s="431" t="s">
        <v>2873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5161</v>
      </c>
      <c r="D231" s="136">
        <v>63</v>
      </c>
      <c r="E231" s="523">
        <v>6</v>
      </c>
      <c r="F231" s="524" t="s">
        <v>4409</v>
      </c>
      <c r="G231" s="525">
        <v>79</v>
      </c>
      <c r="H231" s="135">
        <v>3</v>
      </c>
      <c r="I231" s="499" t="s">
        <v>3649</v>
      </c>
      <c r="J231" s="136">
        <v>51</v>
      </c>
      <c r="K231" s="501">
        <v>2</v>
      </c>
      <c r="L231" s="431" t="s">
        <v>2874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5162</v>
      </c>
      <c r="D232" s="136">
        <v>9</v>
      </c>
      <c r="E232" s="523">
        <v>19</v>
      </c>
      <c r="F232" s="524" t="s">
        <v>4410</v>
      </c>
      <c r="G232" s="525">
        <v>65</v>
      </c>
      <c r="H232" s="135">
        <v>24</v>
      </c>
      <c r="I232" s="499" t="s">
        <v>3650</v>
      </c>
      <c r="J232" s="136">
        <v>52</v>
      </c>
      <c r="K232" s="501">
        <v>19</v>
      </c>
      <c r="L232" s="431" t="s">
        <v>2875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5163</v>
      </c>
      <c r="D233" s="136">
        <v>33</v>
      </c>
      <c r="E233" s="523">
        <v>142</v>
      </c>
      <c r="F233" s="524" t="s">
        <v>4411</v>
      </c>
      <c r="G233" s="525">
        <v>30</v>
      </c>
      <c r="H233" s="135">
        <v>198</v>
      </c>
      <c r="I233" s="499" t="s">
        <v>3651</v>
      </c>
      <c r="J233" s="136">
        <v>37</v>
      </c>
      <c r="K233" s="501">
        <v>216</v>
      </c>
      <c r="L233" s="431" t="s">
        <v>2876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5164</v>
      </c>
      <c r="D234" s="136">
        <v>30</v>
      </c>
      <c r="E234" s="523">
        <v>59</v>
      </c>
      <c r="F234" s="524" t="s">
        <v>4412</v>
      </c>
      <c r="G234" s="525">
        <v>90</v>
      </c>
      <c r="H234" s="135">
        <v>37</v>
      </c>
      <c r="I234" s="499" t="s">
        <v>3652</v>
      </c>
      <c r="J234" s="136">
        <v>50</v>
      </c>
      <c r="K234" s="501">
        <v>37</v>
      </c>
      <c r="L234" s="431" t="s">
        <v>2877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5165</v>
      </c>
      <c r="D235" s="136">
        <v>28</v>
      </c>
      <c r="E235" s="523">
        <v>57</v>
      </c>
      <c r="F235" s="524" t="s">
        <v>4413</v>
      </c>
      <c r="G235" s="525">
        <v>32</v>
      </c>
      <c r="H235" s="135">
        <v>82</v>
      </c>
      <c r="I235" s="499" t="s">
        <v>3653</v>
      </c>
      <c r="J235" s="136">
        <v>42</v>
      </c>
      <c r="K235" s="501">
        <v>58</v>
      </c>
      <c r="L235" s="431" t="s">
        <v>2878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5166</v>
      </c>
      <c r="D236" s="136">
        <v>13</v>
      </c>
      <c r="E236" s="523">
        <v>36</v>
      </c>
      <c r="F236" s="524" t="s">
        <v>4414</v>
      </c>
      <c r="G236" s="525">
        <v>32</v>
      </c>
      <c r="H236" s="135">
        <v>34</v>
      </c>
      <c r="I236" s="499" t="s">
        <v>3654</v>
      </c>
      <c r="J236" s="136">
        <v>43</v>
      </c>
      <c r="K236" s="501">
        <v>32</v>
      </c>
      <c r="L236" s="431" t="s">
        <v>2879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5167</v>
      </c>
      <c r="D237" s="136">
        <v>30</v>
      </c>
      <c r="E237" s="523">
        <v>17</v>
      </c>
      <c r="F237" s="524" t="s">
        <v>4415</v>
      </c>
      <c r="G237" s="525">
        <v>65</v>
      </c>
      <c r="H237" s="135">
        <v>16</v>
      </c>
      <c r="I237" s="499" t="s">
        <v>3655</v>
      </c>
      <c r="J237" s="136">
        <v>64</v>
      </c>
      <c r="K237" s="501">
        <v>20</v>
      </c>
      <c r="L237" s="431" t="s">
        <v>2880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5168</v>
      </c>
      <c r="D238" s="132">
        <v>20</v>
      </c>
      <c r="E238" s="533">
        <v>521</v>
      </c>
      <c r="F238" s="527" t="s">
        <v>4416</v>
      </c>
      <c r="G238" s="528">
        <v>27</v>
      </c>
      <c r="H238" s="131">
        <v>550</v>
      </c>
      <c r="I238" s="37" t="s">
        <v>3656</v>
      </c>
      <c r="J238" s="132">
        <v>28</v>
      </c>
      <c r="K238" s="434">
        <v>558</v>
      </c>
      <c r="L238" s="434" t="s">
        <v>2881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44419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x14ac:dyDescent="0.2">
      <c r="A6" s="9" t="s">
        <v>5</v>
      </c>
      <c r="B6">
        <v>37423</v>
      </c>
      <c r="C6">
        <v>37415</v>
      </c>
      <c r="D6">
        <v>35003</v>
      </c>
      <c r="E6" s="5">
        <f>(+D6-B6)/B6</f>
        <v>-6.4666114421612381E-2</v>
      </c>
      <c r="F6" s="5">
        <f>(+D6-C6)/C6</f>
        <v>-6.4466123212615259E-2</v>
      </c>
      <c r="H6">
        <v>27755</v>
      </c>
      <c r="I6">
        <v>27305</v>
      </c>
      <c r="J6">
        <v>27581</v>
      </c>
      <c r="K6" s="5">
        <f>(+J6-H6)/H6</f>
        <v>-6.2691406953702036E-3</v>
      </c>
      <c r="L6" s="5">
        <f>(J6-I6)/I6</f>
        <v>1.0108038820728804E-2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21931</v>
      </c>
      <c r="C7">
        <v>21907</v>
      </c>
      <c r="D7">
        <v>20944</v>
      </c>
      <c r="E7" s="5">
        <f t="shared" ref="E7:E18" si="0">(+D7-B7)/B7</f>
        <v>-4.5004787743376955E-2</v>
      </c>
      <c r="F7" s="5">
        <f t="shared" ref="F7:F18" si="1">(+D7-C7)/C7</f>
        <v>-4.3958552060985076E-2</v>
      </c>
      <c r="G7" s="5"/>
      <c r="H7">
        <v>16425</v>
      </c>
      <c r="I7">
        <v>16162</v>
      </c>
      <c r="J7">
        <v>16209</v>
      </c>
      <c r="K7" s="5">
        <f t="shared" ref="K7:K18" si="2">(+J7-H7)/H7</f>
        <v>-1.315068493150685E-2</v>
      </c>
      <c r="L7" s="5">
        <f t="shared" ref="L7:L18" si="3">(J7-I7)/I7</f>
        <v>2.9080559336715755E-3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-4.6511627906976744E-2</v>
      </c>
      <c r="L8" s="5">
        <f t="shared" si="3"/>
        <v>2.3400936037441498E-2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2475</v>
      </c>
      <c r="C9">
        <v>2536</v>
      </c>
      <c r="D9">
        <v>2311</v>
      </c>
      <c r="E9" s="5">
        <f t="shared" si="0"/>
        <v>-6.6262626262626259E-2</v>
      </c>
      <c r="F9" s="5">
        <f t="shared" si="1"/>
        <v>-8.8722397476340698E-2</v>
      </c>
      <c r="G9" s="5"/>
      <c r="H9">
        <v>1898</v>
      </c>
      <c r="I9">
        <v>1857</v>
      </c>
      <c r="J9">
        <v>1819</v>
      </c>
      <c r="K9" s="5">
        <f t="shared" si="2"/>
        <v>-4.1622760800842991E-2</v>
      </c>
      <c r="L9" s="5">
        <f t="shared" si="3"/>
        <v>-2.0463112547119008E-2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1425</v>
      </c>
      <c r="C10">
        <v>1493</v>
      </c>
      <c r="D10">
        <v>1347</v>
      </c>
      <c r="E10" s="5">
        <f t="shared" si="0"/>
        <v>-5.473684210526316E-2</v>
      </c>
      <c r="F10" s="5">
        <f t="shared" si="1"/>
        <v>-9.7789685197588752E-2</v>
      </c>
      <c r="G10" s="5"/>
      <c r="H10">
        <v>1125</v>
      </c>
      <c r="I10">
        <v>1101</v>
      </c>
      <c r="J10">
        <v>1140</v>
      </c>
      <c r="K10" s="5">
        <f t="shared" si="2"/>
        <v>1.3333333333333334E-2</v>
      </c>
      <c r="L10" s="5">
        <f t="shared" si="3"/>
        <v>3.5422343324250684E-2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-4.3539325842696631E-2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12331</v>
      </c>
      <c r="C12">
        <v>12087</v>
      </c>
      <c r="D12">
        <v>11717</v>
      </c>
      <c r="E12" s="5">
        <f t="shared" si="0"/>
        <v>-4.9793204119698321E-2</v>
      </c>
      <c r="F12" s="5">
        <f t="shared" si="1"/>
        <v>-3.0611400678414825E-2</v>
      </c>
      <c r="G12" s="5"/>
      <c r="H12">
        <v>9251</v>
      </c>
      <c r="I12">
        <v>8905</v>
      </c>
      <c r="J12">
        <v>8824</v>
      </c>
      <c r="K12" s="5">
        <f t="shared" si="2"/>
        <v>-4.6157172197600259E-2</v>
      </c>
      <c r="L12" s="5">
        <f t="shared" si="3"/>
        <v>-9.09601347557552E-3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1393</v>
      </c>
      <c r="C13">
        <v>1505</v>
      </c>
      <c r="D13">
        <v>1423</v>
      </c>
      <c r="E13" s="5">
        <f t="shared" si="0"/>
        <v>2.1536252692031587E-2</v>
      </c>
      <c r="F13" s="5">
        <f t="shared" si="1"/>
        <v>-5.4485049833887043E-2</v>
      </c>
      <c r="G13" s="5"/>
      <c r="H13">
        <v>1002</v>
      </c>
      <c r="I13">
        <v>1054</v>
      </c>
      <c r="J13">
        <v>1091</v>
      </c>
      <c r="K13" s="5">
        <f t="shared" si="2"/>
        <v>8.8822355289421159E-2</v>
      </c>
      <c r="L13" s="5">
        <f t="shared" si="3"/>
        <v>3.510436432637571E-2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2857</v>
      </c>
      <c r="C14">
        <v>2959</v>
      </c>
      <c r="D14">
        <v>2816</v>
      </c>
      <c r="E14" s="5">
        <f t="shared" si="0"/>
        <v>-1.4350717535876793E-2</v>
      </c>
      <c r="F14" s="5">
        <f t="shared" si="1"/>
        <v>-4.8327137546468404E-2</v>
      </c>
      <c r="G14" s="5"/>
      <c r="H14">
        <v>2139</v>
      </c>
      <c r="I14">
        <v>2150</v>
      </c>
      <c r="J14">
        <v>2190</v>
      </c>
      <c r="K14" s="5">
        <f t="shared" si="2"/>
        <v>2.3842917251051893E-2</v>
      </c>
      <c r="L14" s="5">
        <f t="shared" si="3"/>
        <v>1.8604651162790697E-2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6.5055762081784388E-3</v>
      </c>
      <c r="L15" s="5">
        <f t="shared" si="3"/>
        <v>9.3196644920782844E-3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-7.4698795180722893E-2</v>
      </c>
      <c r="G16" s="5"/>
      <c r="H16">
        <v>1399</v>
      </c>
      <c r="I16">
        <v>1431</v>
      </c>
      <c r="J16">
        <v>1452</v>
      </c>
      <c r="K16" s="5">
        <f t="shared" si="2"/>
        <v>3.7884203002144387E-2</v>
      </c>
      <c r="L16" s="5">
        <f t="shared" si="3"/>
        <v>1.4675052410901468E-2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2030</v>
      </c>
      <c r="C17">
        <v>2031</v>
      </c>
      <c r="D17">
        <v>1923</v>
      </c>
      <c r="E17" s="5">
        <f t="shared" si="0"/>
        <v>-5.2709359605911332E-2</v>
      </c>
      <c r="F17" s="5">
        <f t="shared" si="1"/>
        <v>-5.3175775480059084E-2</v>
      </c>
      <c r="G17" s="5"/>
      <c r="H17">
        <v>1595</v>
      </c>
      <c r="I17">
        <v>1557</v>
      </c>
      <c r="J17">
        <v>1568</v>
      </c>
      <c r="K17" s="5">
        <f t="shared" si="2"/>
        <v>-1.6927899686520375E-2</v>
      </c>
      <c r="L17" s="5">
        <f t="shared" si="3"/>
        <v>7.064868336544637E-3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6177</v>
      </c>
      <c r="C18">
        <v>6284</v>
      </c>
      <c r="D18">
        <v>5881</v>
      </c>
      <c r="E18" s="5">
        <f t="shared" si="0"/>
        <v>-4.7919702120770603E-2</v>
      </c>
      <c r="F18" s="5">
        <f t="shared" si="1"/>
        <v>-6.4131126670910255E-2</v>
      </c>
      <c r="G18" s="5"/>
      <c r="H18">
        <v>4561</v>
      </c>
      <c r="I18">
        <v>4646</v>
      </c>
      <c r="J18">
        <v>4726</v>
      </c>
      <c r="K18" s="5">
        <f t="shared" si="2"/>
        <v>3.6176277132207849E-2</v>
      </c>
      <c r="L18" s="5">
        <f t="shared" si="3"/>
        <v>1.7219113215669393E-2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9" x14ac:dyDescent="0.2">
      <c r="A23" s="9" t="s">
        <v>5</v>
      </c>
      <c r="B23">
        <v>43622</v>
      </c>
      <c r="C23">
        <v>43413</v>
      </c>
      <c r="D23">
        <v>40457</v>
      </c>
      <c r="E23" s="5">
        <f>(+D23-B23)/B23</f>
        <v>-7.2555132731190686E-2</v>
      </c>
      <c r="F23" s="5">
        <f>(+D23-C23)/C23</f>
        <v>-6.8090203395296339E-2</v>
      </c>
      <c r="H23">
        <v>30345</v>
      </c>
      <c r="I23">
        <v>29564</v>
      </c>
      <c r="J23">
        <v>30222</v>
      </c>
      <c r="K23" s="5">
        <f>(+J23-H23)/H23</f>
        <v>-4.0533860603064759E-3</v>
      </c>
      <c r="L23" s="5">
        <f>(J23-I23)/I23</f>
        <v>2.2256798809362738E-2</v>
      </c>
      <c r="M23" s="469"/>
      <c r="N23" s="469"/>
    </row>
    <row r="24" spans="1:19" x14ac:dyDescent="0.2">
      <c r="A24" t="s">
        <v>6</v>
      </c>
      <c r="B24">
        <v>24228</v>
      </c>
      <c r="C24">
        <v>24277</v>
      </c>
      <c r="D24">
        <v>23125</v>
      </c>
      <c r="E24" s="5">
        <f t="shared" ref="E24:E35" si="4">(+D24-B24)/B24</f>
        <v>-4.5525837873534751E-2</v>
      </c>
      <c r="F24" s="5">
        <f t="shared" ref="F24:F35" si="5">(+D24-C24)/C24</f>
        <v>-4.7452321126992623E-2</v>
      </c>
      <c r="H24">
        <v>17458</v>
      </c>
      <c r="I24">
        <v>16481</v>
      </c>
      <c r="J24">
        <v>17297</v>
      </c>
      <c r="K24" s="5">
        <f t="shared" ref="K24:K35" si="6">(+J24-H24)/H24</f>
        <v>-9.2221331194867681E-3</v>
      </c>
      <c r="L24" s="5">
        <f t="shared" ref="L24:L35" si="7">(J24-I24)/I24</f>
        <v>4.9511558764638065E-2</v>
      </c>
      <c r="M24" s="469"/>
      <c r="N24" s="469"/>
    </row>
    <row r="25" spans="1:19" x14ac:dyDescent="0.2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-5.8676654182272157E-2</v>
      </c>
      <c r="L25" s="5">
        <f t="shared" si="7"/>
        <v>3.7138927097661624E-2</v>
      </c>
      <c r="M25" s="469"/>
      <c r="N25" s="469"/>
    </row>
    <row r="26" spans="1:19" x14ac:dyDescent="0.2">
      <c r="A26" t="s">
        <v>8</v>
      </c>
      <c r="B26">
        <v>2967</v>
      </c>
      <c r="C26">
        <v>2960</v>
      </c>
      <c r="D26">
        <v>2731</v>
      </c>
      <c r="E26" s="5">
        <f t="shared" si="4"/>
        <v>-7.954162453656892E-2</v>
      </c>
      <c r="F26" s="5">
        <f t="shared" si="5"/>
        <v>-7.7364864864864866E-2</v>
      </c>
      <c r="H26">
        <v>2124</v>
      </c>
      <c r="I26">
        <v>2044</v>
      </c>
      <c r="J26">
        <v>1997</v>
      </c>
      <c r="K26" s="5">
        <f t="shared" si="6"/>
        <v>-5.9792843691148775E-2</v>
      </c>
      <c r="L26" s="5">
        <f t="shared" si="7"/>
        <v>-2.2994129158512719E-2</v>
      </c>
      <c r="M26" s="469"/>
      <c r="N26" s="469"/>
    </row>
    <row r="27" spans="1:19" x14ac:dyDescent="0.2">
      <c r="A27" t="s">
        <v>9</v>
      </c>
      <c r="B27">
        <v>1789</v>
      </c>
      <c r="C27">
        <v>1808</v>
      </c>
      <c r="D27">
        <v>1630</v>
      </c>
      <c r="E27" s="5">
        <f t="shared" si="4"/>
        <v>-8.8876467300167697E-2</v>
      </c>
      <c r="F27" s="5">
        <f t="shared" si="5"/>
        <v>-9.8451327433628319E-2</v>
      </c>
      <c r="H27">
        <v>1260</v>
      </c>
      <c r="I27">
        <v>1220</v>
      </c>
      <c r="J27">
        <v>1286</v>
      </c>
      <c r="K27" s="5">
        <f t="shared" si="6"/>
        <v>2.0634920634920634E-2</v>
      </c>
      <c r="L27" s="5">
        <f t="shared" si="7"/>
        <v>5.4098360655737705E-2</v>
      </c>
      <c r="M27" s="469"/>
      <c r="N27" s="469"/>
    </row>
    <row r="28" spans="1:19" x14ac:dyDescent="0.2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-0.17358171041490261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-9.4451003541912631E-2</v>
      </c>
      <c r="L28" s="5">
        <f t="shared" si="7"/>
        <v>-1.6666666666666666E-2</v>
      </c>
      <c r="M28" s="469"/>
      <c r="N28" s="469"/>
    </row>
    <row r="29" spans="1:19" x14ac:dyDescent="0.2">
      <c r="A29" t="s">
        <v>10</v>
      </c>
      <c r="B29">
        <v>13129</v>
      </c>
      <c r="C29">
        <v>12914</v>
      </c>
      <c r="D29">
        <v>12519</v>
      </c>
      <c r="E29" s="5">
        <f t="shared" si="4"/>
        <v>-4.6462030619239848E-2</v>
      </c>
      <c r="F29" s="5">
        <f t="shared" si="5"/>
        <v>-3.0586959888493109E-2</v>
      </c>
      <c r="H29">
        <v>9578</v>
      </c>
      <c r="I29">
        <v>9271</v>
      </c>
      <c r="J29">
        <v>9231</v>
      </c>
      <c r="K29" s="5">
        <f t="shared" si="6"/>
        <v>-3.6228857799122993E-2</v>
      </c>
      <c r="L29" s="5">
        <f t="shared" si="7"/>
        <v>-4.3145291770035595E-3</v>
      </c>
      <c r="M29" s="469"/>
      <c r="N29" s="469"/>
    </row>
    <row r="30" spans="1:19" x14ac:dyDescent="0.2">
      <c r="A30" t="s">
        <v>11</v>
      </c>
      <c r="B30">
        <v>1670</v>
      </c>
      <c r="C30">
        <v>1745</v>
      </c>
      <c r="D30">
        <v>1674</v>
      </c>
      <c r="E30" s="5">
        <f t="shared" si="4"/>
        <v>2.3952095808383233E-3</v>
      </c>
      <c r="F30" s="5">
        <f t="shared" si="5"/>
        <v>-4.0687679083094556E-2</v>
      </c>
      <c r="H30">
        <v>1117</v>
      </c>
      <c r="I30">
        <v>1171</v>
      </c>
      <c r="J30">
        <v>1200</v>
      </c>
      <c r="K30" s="5">
        <f t="shared" si="6"/>
        <v>7.4306177260519246E-2</v>
      </c>
      <c r="L30" s="5">
        <f t="shared" si="7"/>
        <v>2.4765157984628524E-2</v>
      </c>
      <c r="M30" s="469"/>
      <c r="N30" s="469"/>
    </row>
    <row r="31" spans="1:19" x14ac:dyDescent="0.2">
      <c r="A31" t="s">
        <v>12</v>
      </c>
      <c r="B31">
        <v>3277</v>
      </c>
      <c r="C31">
        <v>3464</v>
      </c>
      <c r="D31">
        <v>3229</v>
      </c>
      <c r="E31" s="5">
        <f t="shared" si="4"/>
        <v>-1.4647543484894721E-2</v>
      </c>
      <c r="F31" s="5">
        <f t="shared" si="5"/>
        <v>-6.7840646651270209E-2</v>
      </c>
      <c r="H31">
        <v>2399</v>
      </c>
      <c r="I31">
        <v>2323</v>
      </c>
      <c r="J31">
        <v>2394</v>
      </c>
      <c r="K31" s="5">
        <f t="shared" si="6"/>
        <v>-2.0842017507294707E-3</v>
      </c>
      <c r="L31" s="5">
        <f t="shared" si="7"/>
        <v>3.0563925957813171E-2</v>
      </c>
      <c r="M31" s="469"/>
      <c r="N31" s="469"/>
    </row>
    <row r="32" spans="1:19" x14ac:dyDescent="0.2">
      <c r="A32" t="s">
        <v>13</v>
      </c>
      <c r="B32">
        <v>1660</v>
      </c>
      <c r="C32">
        <v>1721</v>
      </c>
      <c r="D32">
        <v>1609</v>
      </c>
      <c r="E32" s="5">
        <f t="shared" si="4"/>
        <v>-3.0722891566265061E-2</v>
      </c>
      <c r="F32" s="5">
        <f t="shared" si="5"/>
        <v>-6.5078442765833813E-2</v>
      </c>
      <c r="H32">
        <v>1177</v>
      </c>
      <c r="I32">
        <v>1157</v>
      </c>
      <c r="J32">
        <v>1199</v>
      </c>
      <c r="K32" s="5">
        <f t="shared" si="6"/>
        <v>1.8691588785046728E-2</v>
      </c>
      <c r="L32" s="5">
        <f t="shared" si="7"/>
        <v>3.6300777873811585E-2</v>
      </c>
      <c r="M32" s="469"/>
      <c r="N32" s="469"/>
    </row>
    <row r="33" spans="1:29" x14ac:dyDescent="0.2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5.8895705521472393E-2</v>
      </c>
      <c r="L33" s="5">
        <f t="shared" si="7"/>
        <v>2.7380952380952381E-2</v>
      </c>
      <c r="M33" s="469"/>
      <c r="N33" s="469"/>
    </row>
    <row r="34" spans="1:29" x14ac:dyDescent="0.2">
      <c r="A34" t="s">
        <v>15</v>
      </c>
      <c r="B34">
        <v>2441</v>
      </c>
      <c r="C34">
        <v>2465</v>
      </c>
      <c r="D34">
        <v>2361</v>
      </c>
      <c r="E34" s="5">
        <f t="shared" si="4"/>
        <v>-3.2773453502662843E-2</v>
      </c>
      <c r="F34" s="5">
        <f t="shared" si="5"/>
        <v>-4.2190669371196754E-2</v>
      </c>
      <c r="H34">
        <v>1766</v>
      </c>
      <c r="I34">
        <v>1696</v>
      </c>
      <c r="J34">
        <v>1777</v>
      </c>
      <c r="K34" s="5">
        <f t="shared" si="6"/>
        <v>6.2287655719139301E-3</v>
      </c>
      <c r="L34" s="5">
        <f t="shared" si="7"/>
        <v>4.7759433962264154E-2</v>
      </c>
      <c r="M34" s="469"/>
      <c r="N34" s="469"/>
    </row>
    <row r="35" spans="1:29" x14ac:dyDescent="0.2">
      <c r="A35" t="s">
        <v>16</v>
      </c>
      <c r="B35">
        <v>6988</v>
      </c>
      <c r="C35">
        <v>7153</v>
      </c>
      <c r="D35">
        <v>6571</v>
      </c>
      <c r="E35" s="5">
        <f t="shared" si="4"/>
        <v>-5.9673726388093873E-2</v>
      </c>
      <c r="F35" s="5">
        <f t="shared" si="5"/>
        <v>-8.1364462463302117E-2</v>
      </c>
      <c r="H35">
        <v>4997</v>
      </c>
      <c r="I35">
        <v>4944</v>
      </c>
      <c r="J35">
        <v>5089</v>
      </c>
      <c r="K35" s="5">
        <f t="shared" si="6"/>
        <v>1.8411046627976786E-2</v>
      </c>
      <c r="L35" s="5">
        <f t="shared" si="7"/>
        <v>2.9328478964401293E-2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8"/>
  <sheetViews>
    <sheetView zoomScaleNormal="75" workbookViewId="0">
      <selection activeCell="C9" sqref="C9"/>
    </sheetView>
  </sheetViews>
  <sheetFormatPr defaultColWidth="18.5703125" defaultRowHeight="12.75" x14ac:dyDescent="0.2"/>
  <cols>
    <col min="1" max="1" width="26.140625" customWidth="1"/>
    <col min="2" max="2" width="14.42578125" customWidth="1"/>
    <col min="3" max="3" width="16" customWidth="1"/>
    <col min="4" max="4" width="15.42578125" customWidth="1"/>
    <col min="5" max="5" width="14.42578125" customWidth="1"/>
    <col min="6" max="6" width="16" customWidth="1"/>
    <col min="7" max="7" width="15.42578125" customWidth="1"/>
    <col min="8" max="8" width="14.140625" customWidth="1"/>
    <col min="9" max="9" width="12.85546875" customWidth="1"/>
    <col min="10" max="10" width="13.28515625" customWidth="1"/>
    <col min="11" max="11" width="14.140625" customWidth="1"/>
    <col min="12" max="12" width="12.85546875" customWidth="1"/>
    <col min="13" max="13" width="13.28515625" customWidth="1"/>
    <col min="14" max="16" width="11.5703125" customWidth="1"/>
    <col min="17" max="17" width="14.140625" customWidth="1"/>
    <col min="18" max="18" width="12.85546875" customWidth="1"/>
    <col min="19" max="19" width="13.28515625" customWidth="1"/>
    <col min="20" max="20" width="11.5703125" style="14" customWidth="1"/>
    <col min="21" max="21" width="11.5703125" style="286" customWidth="1"/>
    <col min="22" max="22" width="11.5703125" style="14" customWidth="1"/>
    <col min="23" max="28" width="11.5703125" customWidth="1"/>
    <col min="29" max="34" width="11.5703125" style="14" customWidth="1"/>
    <col min="35" max="40" width="11.5703125" customWidth="1"/>
    <col min="41" max="46" width="11.5703125" style="14" customWidth="1"/>
    <col min="47" max="58" width="11.5703125" customWidth="1"/>
    <col min="59" max="61" width="11.5703125" style="14" customWidth="1"/>
  </cols>
  <sheetData>
    <row r="1" spans="1:61" x14ac:dyDescent="0.2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x14ac:dyDescent="0.2">
      <c r="A2" s="32">
        <f ca="1">TODAY()</f>
        <v>44419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x14ac:dyDescent="0.2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x14ac:dyDescent="0.2">
      <c r="A4" s="34" t="s">
        <v>131</v>
      </c>
      <c r="B4" s="436">
        <v>1818</v>
      </c>
      <c r="C4" s="546" t="s">
        <v>4431</v>
      </c>
      <c r="D4" s="547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x14ac:dyDescent="0.2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x14ac:dyDescent="0.2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x14ac:dyDescent="0.2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x14ac:dyDescent="0.2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x14ac:dyDescent="0.2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x14ac:dyDescent="0.2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x14ac:dyDescent="0.2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x14ac:dyDescent="0.2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x14ac:dyDescent="0.2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x14ac:dyDescent="0.2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x14ac:dyDescent="0.2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x14ac:dyDescent="0.2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x14ac:dyDescent="0.2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x14ac:dyDescent="0.2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x14ac:dyDescent="0.2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x14ac:dyDescent="0.2">
      <c r="A21" s="198" t="s">
        <v>195</v>
      </c>
      <c r="B21" s="436">
        <v>656</v>
      </c>
      <c r="C21" s="546" t="s">
        <v>4449</v>
      </c>
      <c r="D21" s="547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x14ac:dyDescent="0.2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x14ac:dyDescent="0.2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x14ac:dyDescent="0.2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x14ac:dyDescent="0.2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1:61" x14ac:dyDescent="0.2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x14ac:dyDescent="0.2">
      <c r="A44" s="19">
        <f ca="1">TODAY()</f>
        <v>44419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1:61" x14ac:dyDescent="0.2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x14ac:dyDescent="0.2">
      <c r="A46" s="199" t="s">
        <v>241</v>
      </c>
      <c r="B46" s="436">
        <v>681</v>
      </c>
      <c r="C46" s="546" t="s">
        <v>4472</v>
      </c>
      <c r="D46" s="547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x14ac:dyDescent="0.2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x14ac:dyDescent="0.2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x14ac:dyDescent="0.2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x14ac:dyDescent="0.2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1:61" x14ac:dyDescent="0.2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x14ac:dyDescent="0.2">
      <c r="A77" s="19">
        <f ca="1">TODAY()</f>
        <v>44419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1:61" x14ac:dyDescent="0.2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x14ac:dyDescent="0.2">
      <c r="A79" s="35" t="s">
        <v>20</v>
      </c>
      <c r="B79" s="436">
        <v>8824</v>
      </c>
      <c r="C79" s="546" t="s">
        <v>4492</v>
      </c>
      <c r="D79" s="547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x14ac:dyDescent="0.2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x14ac:dyDescent="0.2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x14ac:dyDescent="0.2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x14ac:dyDescent="0.2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x14ac:dyDescent="0.2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x14ac:dyDescent="0.2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x14ac:dyDescent="0.2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x14ac:dyDescent="0.2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x14ac:dyDescent="0.2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x14ac:dyDescent="0.2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x14ac:dyDescent="0.2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x14ac:dyDescent="0.2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x14ac:dyDescent="0.2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x14ac:dyDescent="0.2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x14ac:dyDescent="0.2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x14ac:dyDescent="0.2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x14ac:dyDescent="0.2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x14ac:dyDescent="0.2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x14ac:dyDescent="0.2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1:61" x14ac:dyDescent="0.2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x14ac:dyDescent="0.2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x14ac:dyDescent="0.2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x14ac:dyDescent="0.2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x14ac:dyDescent="0.2">
      <c r="A103" s="35" t="s">
        <v>11</v>
      </c>
      <c r="B103" s="436">
        <v>1091</v>
      </c>
      <c r="C103" s="546" t="s">
        <v>4516</v>
      </c>
      <c r="D103" s="547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x14ac:dyDescent="0.2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x14ac:dyDescent="0.2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x14ac:dyDescent="0.2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x14ac:dyDescent="0.2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x14ac:dyDescent="0.2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x14ac:dyDescent="0.2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x14ac:dyDescent="0.2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x14ac:dyDescent="0.2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x14ac:dyDescent="0.2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x14ac:dyDescent="0.2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1:61" x14ac:dyDescent="0.2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x14ac:dyDescent="0.2">
      <c r="A115" s="34" t="s">
        <v>133</v>
      </c>
      <c r="B115" s="436">
        <v>2190</v>
      </c>
      <c r="C115" s="546" t="s">
        <v>4517</v>
      </c>
      <c r="D115" s="547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x14ac:dyDescent="0.2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x14ac:dyDescent="0.2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x14ac:dyDescent="0.2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x14ac:dyDescent="0.2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x14ac:dyDescent="0.2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x14ac:dyDescent="0.2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x14ac:dyDescent="0.2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x14ac:dyDescent="0.2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x14ac:dyDescent="0.2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x14ac:dyDescent="0.2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x14ac:dyDescent="0.2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x14ac:dyDescent="0.2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x14ac:dyDescent="0.2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x14ac:dyDescent="0.2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x14ac:dyDescent="0.2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x14ac:dyDescent="0.2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x14ac:dyDescent="0.2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x14ac:dyDescent="0.2">
      <c r="A133" s="19">
        <f ca="1">TODAY()</f>
        <v>44419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x14ac:dyDescent="0.2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x14ac:dyDescent="0.2">
      <c r="A135" s="34" t="s">
        <v>129</v>
      </c>
      <c r="B135" s="436">
        <v>1083</v>
      </c>
      <c r="C135" s="546" t="s">
        <v>4542</v>
      </c>
      <c r="D135" s="547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x14ac:dyDescent="0.2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x14ac:dyDescent="0.2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x14ac:dyDescent="0.2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x14ac:dyDescent="0.2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x14ac:dyDescent="0.2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x14ac:dyDescent="0.2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x14ac:dyDescent="0.2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x14ac:dyDescent="0.2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x14ac:dyDescent="0.2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x14ac:dyDescent="0.2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x14ac:dyDescent="0.2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x14ac:dyDescent="0.2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x14ac:dyDescent="0.2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x14ac:dyDescent="0.2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x14ac:dyDescent="0.2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x14ac:dyDescent="0.2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x14ac:dyDescent="0.2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x14ac:dyDescent="0.2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x14ac:dyDescent="0.2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x14ac:dyDescent="0.2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x14ac:dyDescent="0.2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x14ac:dyDescent="0.2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x14ac:dyDescent="0.2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x14ac:dyDescent="0.2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x14ac:dyDescent="0.2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x14ac:dyDescent="0.2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x14ac:dyDescent="0.2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x14ac:dyDescent="0.2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x14ac:dyDescent="0.2">
      <c r="A164" s="19">
        <f ca="1">TODAY()</f>
        <v>44419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34" t="s">
        <v>52</v>
      </c>
      <c r="B166" s="436">
        <v>1452</v>
      </c>
      <c r="C166" s="546" t="s">
        <v>4565</v>
      </c>
      <c r="D166" s="547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x14ac:dyDescent="0.2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x14ac:dyDescent="0.2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x14ac:dyDescent="0.2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x14ac:dyDescent="0.2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x14ac:dyDescent="0.2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x14ac:dyDescent="0.2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x14ac:dyDescent="0.2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x14ac:dyDescent="0.2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x14ac:dyDescent="0.2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x14ac:dyDescent="0.2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x14ac:dyDescent="0.2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x14ac:dyDescent="0.2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x14ac:dyDescent="0.2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x14ac:dyDescent="0.2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x14ac:dyDescent="0.2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x14ac:dyDescent="0.2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x14ac:dyDescent="0.2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x14ac:dyDescent="0.2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x14ac:dyDescent="0.2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x14ac:dyDescent="0.2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x14ac:dyDescent="0.2">
      <c r="A190" s="35" t="s">
        <v>62</v>
      </c>
      <c r="B190" s="436">
        <v>1568</v>
      </c>
      <c r="C190" s="546" t="s">
        <v>4580</v>
      </c>
      <c r="D190" s="547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x14ac:dyDescent="0.2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x14ac:dyDescent="0.2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x14ac:dyDescent="0.2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x14ac:dyDescent="0.2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x14ac:dyDescent="0.2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x14ac:dyDescent="0.2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x14ac:dyDescent="0.2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x14ac:dyDescent="0.2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x14ac:dyDescent="0.2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x14ac:dyDescent="0.2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x14ac:dyDescent="0.2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x14ac:dyDescent="0.2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x14ac:dyDescent="0.2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x14ac:dyDescent="0.2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x14ac:dyDescent="0.2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x14ac:dyDescent="0.2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x14ac:dyDescent="0.2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35" t="s">
        <v>71</v>
      </c>
      <c r="B209" s="436">
        <v>4726</v>
      </c>
      <c r="C209" s="546" t="s">
        <v>4610</v>
      </c>
      <c r="D209" s="547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x14ac:dyDescent="0.2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x14ac:dyDescent="0.2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x14ac:dyDescent="0.2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x14ac:dyDescent="0.2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x14ac:dyDescent="0.2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x14ac:dyDescent="0.2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x14ac:dyDescent="0.2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x14ac:dyDescent="0.2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x14ac:dyDescent="0.2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x14ac:dyDescent="0.2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x14ac:dyDescent="0.2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x14ac:dyDescent="0.2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x14ac:dyDescent="0.2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x14ac:dyDescent="0.2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x14ac:dyDescent="0.2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x14ac:dyDescent="0.2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x14ac:dyDescent="0.2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x14ac:dyDescent="0.2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x14ac:dyDescent="0.2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x14ac:dyDescent="0.2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x14ac:dyDescent="0.2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x14ac:dyDescent="0.2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x14ac:dyDescent="0.2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x14ac:dyDescent="0.2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x14ac:dyDescent="0.2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x14ac:dyDescent="0.2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x14ac:dyDescent="0.2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x14ac:dyDescent="0.2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1:61" x14ac:dyDescent="0.2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61" x14ac:dyDescent="0.2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x14ac:dyDescent="0.2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8" x14ac:dyDescent="0.2">
      <c r="A242" t="s">
        <v>243</v>
      </c>
      <c r="BA242" s="6"/>
      <c r="BB242" s="6"/>
      <c r="BC242" s="6"/>
    </row>
    <row r="248" spans="1:58" x14ac:dyDescent="0.2">
      <c r="H248" s="4"/>
      <c r="I248" s="4"/>
      <c r="J248" s="4"/>
      <c r="K248" s="4"/>
      <c r="L248" s="4"/>
      <c r="M248" s="4"/>
      <c r="Q248" s="4"/>
      <c r="R248" s="4"/>
      <c r="S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49" max="1048575" man="1"/>
    <brk id="6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90" zoomScaleNormal="90" workbookViewId="0">
      <selection activeCell="A2" sqref="A2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44419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4" x14ac:dyDescent="0.2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-3.6063839167621903E-2</v>
      </c>
      <c r="F6" s="451">
        <f>(+D6-C6)/C6</f>
        <v>-3.9135116130875211E-2</v>
      </c>
      <c r="H6" s="473">
        <v>35956</v>
      </c>
      <c r="I6" s="473">
        <v>35857</v>
      </c>
      <c r="J6" s="473">
        <v>38275</v>
      </c>
      <c r="K6" s="451">
        <f>(+J6-H6)/H6</f>
        <v>6.4495494493269551E-2</v>
      </c>
      <c r="L6" s="451">
        <f>(+J6-I6)/I6</f>
        <v>6.7434531611679727E-2</v>
      </c>
    </row>
    <row r="7" spans="1:14" x14ac:dyDescent="0.2">
      <c r="A7" t="s">
        <v>6</v>
      </c>
      <c r="B7">
        <v>26480</v>
      </c>
      <c r="C7">
        <v>26629</v>
      </c>
      <c r="D7">
        <v>26068</v>
      </c>
      <c r="E7" s="451">
        <f t="shared" ref="E7:E18" si="0">(+D7-B7)/B7</f>
        <v>-1.5558912386706949E-2</v>
      </c>
      <c r="F7" s="451">
        <f t="shared" ref="F7:F18" si="1">(+D7-C7)/C7</f>
        <v>-2.1067257501220474E-2</v>
      </c>
      <c r="H7">
        <v>21060</v>
      </c>
      <c r="I7">
        <v>21133</v>
      </c>
      <c r="J7">
        <v>22445</v>
      </c>
      <c r="K7" s="451">
        <f t="shared" ref="K7:K18" si="2">(+J7-H7)/H7</f>
        <v>6.5764482431149102E-2</v>
      </c>
      <c r="L7" s="451">
        <f t="shared" ref="L7:L18" si="3">(+J7-I7)/I7</f>
        <v>6.2082998154545023E-2</v>
      </c>
    </row>
    <row r="8" spans="1:14" x14ac:dyDescent="0.2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9.1116173120728925E-3</v>
      </c>
      <c r="L8" s="451">
        <f t="shared" si="3"/>
        <v>2.7842227378190254E-2</v>
      </c>
    </row>
    <row r="9" spans="1:14" x14ac:dyDescent="0.2">
      <c r="A9" t="s">
        <v>8</v>
      </c>
      <c r="B9">
        <v>3120</v>
      </c>
      <c r="C9">
        <v>3114</v>
      </c>
      <c r="D9">
        <v>2903</v>
      </c>
      <c r="E9" s="451">
        <f t="shared" si="0"/>
        <v>-6.9551282051282054E-2</v>
      </c>
      <c r="F9" s="451">
        <f t="shared" si="1"/>
        <v>-6.7758509955041749E-2</v>
      </c>
      <c r="H9">
        <v>2426</v>
      </c>
      <c r="I9">
        <v>2409</v>
      </c>
      <c r="J9">
        <v>2506</v>
      </c>
      <c r="K9" s="451">
        <f t="shared" si="2"/>
        <v>3.2976092333058531E-2</v>
      </c>
      <c r="L9" s="451">
        <f t="shared" si="3"/>
        <v>4.0265670402656703E-2</v>
      </c>
    </row>
    <row r="10" spans="1:14" x14ac:dyDescent="0.2">
      <c r="A10" t="s">
        <v>9</v>
      </c>
      <c r="B10">
        <v>1708</v>
      </c>
      <c r="C10">
        <v>1805</v>
      </c>
      <c r="D10">
        <v>1695</v>
      </c>
      <c r="E10" s="451">
        <f t="shared" si="0"/>
        <v>-7.6112412177985946E-3</v>
      </c>
      <c r="F10" s="451">
        <f t="shared" si="1"/>
        <v>-6.0941828254847646E-2</v>
      </c>
      <c r="H10">
        <v>1479</v>
      </c>
      <c r="I10">
        <v>1492</v>
      </c>
      <c r="J10">
        <v>1600</v>
      </c>
      <c r="K10" s="451">
        <f t="shared" si="2"/>
        <v>8.1812035158891142E-2</v>
      </c>
      <c r="L10" s="451">
        <f t="shared" si="3"/>
        <v>7.2386058981233251E-2</v>
      </c>
    </row>
    <row r="11" spans="1:14" x14ac:dyDescent="0.2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-7.4696545284780577E-2</v>
      </c>
      <c r="H11">
        <v>996</v>
      </c>
      <c r="I11">
        <v>933</v>
      </c>
      <c r="J11">
        <v>948</v>
      </c>
      <c r="K11" s="451">
        <f t="shared" si="2"/>
        <v>-4.8192771084337352E-2</v>
      </c>
      <c r="L11" s="451">
        <f t="shared" si="3"/>
        <v>1.607717041800643E-2</v>
      </c>
    </row>
    <row r="12" spans="1:14" x14ac:dyDescent="0.2">
      <c r="A12" t="s">
        <v>10</v>
      </c>
      <c r="B12">
        <v>14949</v>
      </c>
      <c r="C12">
        <v>14922</v>
      </c>
      <c r="D12">
        <v>14805</v>
      </c>
      <c r="E12" s="451">
        <f t="shared" si="0"/>
        <v>-9.6327513546056592E-3</v>
      </c>
      <c r="F12" s="451">
        <f t="shared" si="1"/>
        <v>-7.840772014475271E-3</v>
      </c>
      <c r="H12">
        <v>11793</v>
      </c>
      <c r="I12">
        <v>11682</v>
      </c>
      <c r="J12">
        <v>12327</v>
      </c>
      <c r="K12" s="451">
        <f t="shared" si="2"/>
        <v>4.5281098957008395E-2</v>
      </c>
      <c r="L12" s="451">
        <f t="shared" si="3"/>
        <v>5.5213148433487416E-2</v>
      </c>
    </row>
    <row r="13" spans="1:14" x14ac:dyDescent="0.2">
      <c r="A13" t="s">
        <v>11</v>
      </c>
      <c r="B13">
        <v>1673</v>
      </c>
      <c r="C13">
        <v>1778</v>
      </c>
      <c r="D13">
        <v>1712</v>
      </c>
      <c r="E13" s="451">
        <f t="shared" si="0"/>
        <v>2.3311416616855946E-2</v>
      </c>
      <c r="F13" s="451">
        <f t="shared" si="1"/>
        <v>-3.7120359955005622E-2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4" x14ac:dyDescent="0.2">
      <c r="A14" t="s">
        <v>12</v>
      </c>
      <c r="B14">
        <v>3553</v>
      </c>
      <c r="C14">
        <v>3645</v>
      </c>
      <c r="D14">
        <v>3591</v>
      </c>
      <c r="E14" s="451">
        <f t="shared" si="0"/>
        <v>1.06951871657754E-2</v>
      </c>
      <c r="F14" s="451">
        <f t="shared" si="1"/>
        <v>-1.4814814814814815E-2</v>
      </c>
      <c r="H14">
        <v>2825</v>
      </c>
      <c r="I14">
        <v>2799</v>
      </c>
      <c r="J14">
        <v>3096</v>
      </c>
      <c r="K14" s="451">
        <f t="shared" si="2"/>
        <v>9.592920353982301E-2</v>
      </c>
      <c r="L14" s="451">
        <f t="shared" si="3"/>
        <v>0.10610932475884244</v>
      </c>
    </row>
    <row r="15" spans="1:14" x14ac:dyDescent="0.2">
      <c r="A15" t="s">
        <v>13</v>
      </c>
      <c r="B15">
        <v>1750</v>
      </c>
      <c r="C15">
        <v>1793</v>
      </c>
      <c r="D15">
        <v>1644</v>
      </c>
      <c r="E15" s="451">
        <f t="shared" si="0"/>
        <v>-6.0571428571428575E-2</v>
      </c>
      <c r="F15" s="451">
        <f t="shared" si="1"/>
        <v>-8.3100948131622984E-2</v>
      </c>
      <c r="H15">
        <v>1436</v>
      </c>
      <c r="I15">
        <v>1447</v>
      </c>
      <c r="J15">
        <v>1505</v>
      </c>
      <c r="K15" s="451">
        <f t="shared" si="2"/>
        <v>4.805013927576602E-2</v>
      </c>
      <c r="L15" s="451">
        <f t="shared" si="3"/>
        <v>4.0082930200414653E-2</v>
      </c>
    </row>
    <row r="16" spans="1:14" x14ac:dyDescent="0.2">
      <c r="A16" t="s">
        <v>14</v>
      </c>
      <c r="B16">
        <v>2572</v>
      </c>
      <c r="C16">
        <v>2447</v>
      </c>
      <c r="D16">
        <v>2361</v>
      </c>
      <c r="E16" s="451">
        <f t="shared" si="0"/>
        <v>-8.2037325038880254E-2</v>
      </c>
      <c r="F16" s="451">
        <f t="shared" si="1"/>
        <v>-3.5145075602778915E-2</v>
      </c>
      <c r="H16">
        <v>1869</v>
      </c>
      <c r="I16">
        <v>1889</v>
      </c>
      <c r="J16">
        <v>2036</v>
      </c>
      <c r="K16" s="451">
        <f t="shared" si="2"/>
        <v>8.9352594970572505E-2</v>
      </c>
      <c r="L16" s="451">
        <f t="shared" si="3"/>
        <v>7.7818951826363156E-2</v>
      </c>
    </row>
    <row r="17" spans="1:14" x14ac:dyDescent="0.2">
      <c r="A17" t="s">
        <v>15</v>
      </c>
      <c r="B17">
        <v>2439</v>
      </c>
      <c r="C17">
        <v>2467</v>
      </c>
      <c r="D17">
        <v>2400</v>
      </c>
      <c r="E17" s="451">
        <f t="shared" si="0"/>
        <v>-1.5990159901599015E-2</v>
      </c>
      <c r="F17" s="451">
        <f t="shared" si="1"/>
        <v>-2.7158492095662748E-2</v>
      </c>
      <c r="H17">
        <v>2054</v>
      </c>
      <c r="I17">
        <v>2056</v>
      </c>
      <c r="J17">
        <v>2173</v>
      </c>
      <c r="K17" s="451">
        <f t="shared" si="2"/>
        <v>5.7935735150925025E-2</v>
      </c>
      <c r="L17" s="451">
        <f t="shared" si="3"/>
        <v>5.6906614785992217E-2</v>
      </c>
    </row>
    <row r="18" spans="1:14" x14ac:dyDescent="0.2">
      <c r="A18" t="s">
        <v>16</v>
      </c>
      <c r="B18">
        <v>7419</v>
      </c>
      <c r="C18">
        <v>7462</v>
      </c>
      <c r="D18">
        <v>7151</v>
      </c>
      <c r="E18" s="451">
        <f t="shared" si="0"/>
        <v>-3.612346677449791E-2</v>
      </c>
      <c r="F18" s="451">
        <f t="shared" si="1"/>
        <v>-4.1677834360761189E-2</v>
      </c>
      <c r="H18">
        <v>5890</v>
      </c>
      <c r="I18">
        <v>6035</v>
      </c>
      <c r="J18">
        <v>6445</v>
      </c>
      <c r="K18" s="451">
        <f t="shared" si="2"/>
        <v>9.4227504244482174E-2</v>
      </c>
      <c r="L18" s="451">
        <f t="shared" si="3"/>
        <v>6.7937033968516983E-2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x14ac:dyDescent="0.2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-3.6063839167621903E-2</v>
      </c>
      <c r="F23" s="451">
        <f>(+D6-C6)/C6</f>
        <v>-3.9135116130875211E-2</v>
      </c>
      <c r="H23" s="473">
        <v>39225</v>
      </c>
      <c r="I23" s="473">
        <v>38853</v>
      </c>
      <c r="J23" s="473">
        <v>42052</v>
      </c>
      <c r="K23" s="451">
        <f>(+J6-H6)/H6</f>
        <v>6.4495494493269551E-2</v>
      </c>
      <c r="L23" s="451">
        <f>(+J6-I6)/I6</f>
        <v>6.7434531611679727E-2</v>
      </c>
    </row>
    <row r="24" spans="1:14" x14ac:dyDescent="0.2">
      <c r="A24" t="s">
        <v>6</v>
      </c>
      <c r="B24">
        <v>29341</v>
      </c>
      <c r="C24">
        <v>29532</v>
      </c>
      <c r="D24">
        <v>28727</v>
      </c>
      <c r="E24" s="451">
        <f t="shared" ref="E24:E35" si="4">(+D7-B7)/B7</f>
        <v>-1.5558912386706949E-2</v>
      </c>
      <c r="F24" s="451">
        <f t="shared" ref="F24:F35" si="5">(+D7-C7)/C7</f>
        <v>-2.1067257501220474E-2</v>
      </c>
      <c r="H24">
        <v>22333</v>
      </c>
      <c r="I24">
        <v>22342</v>
      </c>
      <c r="J24">
        <v>24001</v>
      </c>
      <c r="K24" s="451">
        <f t="shared" ref="K24:K35" si="6">(+J7-H7)/H7</f>
        <v>6.5764482431149102E-2</v>
      </c>
      <c r="L24" s="451">
        <f t="shared" ref="L24:L35" si="7">(+J7-I7)/I7</f>
        <v>6.2082998154545023E-2</v>
      </c>
    </row>
    <row r="25" spans="1:14" x14ac:dyDescent="0.2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9.1116173120728925E-3</v>
      </c>
      <c r="L25" s="451">
        <f t="shared" si="7"/>
        <v>2.7842227378190254E-2</v>
      </c>
    </row>
    <row r="26" spans="1:14" x14ac:dyDescent="0.2">
      <c r="A26" t="s">
        <v>8</v>
      </c>
      <c r="B26">
        <v>3764</v>
      </c>
      <c r="C26">
        <v>3663</v>
      </c>
      <c r="D26">
        <v>3427</v>
      </c>
      <c r="E26" s="451">
        <f t="shared" si="4"/>
        <v>-6.9551282051282054E-2</v>
      </c>
      <c r="F26" s="451">
        <f t="shared" si="5"/>
        <v>-6.7758509955041749E-2</v>
      </c>
      <c r="H26">
        <v>2721</v>
      </c>
      <c r="I26">
        <v>2655</v>
      </c>
      <c r="J26">
        <v>2744</v>
      </c>
      <c r="K26" s="451">
        <f t="shared" si="6"/>
        <v>3.2976092333058531E-2</v>
      </c>
      <c r="L26" s="451">
        <f t="shared" si="7"/>
        <v>4.0265670402656703E-2</v>
      </c>
    </row>
    <row r="27" spans="1:14" x14ac:dyDescent="0.2">
      <c r="A27" t="s">
        <v>9</v>
      </c>
      <c r="B27">
        <v>2146</v>
      </c>
      <c r="C27">
        <v>2206</v>
      </c>
      <c r="D27">
        <v>2071</v>
      </c>
      <c r="E27" s="451">
        <f t="shared" si="4"/>
        <v>-7.6112412177985946E-3</v>
      </c>
      <c r="F27" s="451">
        <f t="shared" si="5"/>
        <v>-6.0941828254847646E-2</v>
      </c>
      <c r="H27">
        <v>1645</v>
      </c>
      <c r="I27">
        <v>1663</v>
      </c>
      <c r="J27">
        <v>1821</v>
      </c>
      <c r="K27" s="451">
        <f t="shared" si="6"/>
        <v>8.1812035158891142E-2</v>
      </c>
      <c r="L27" s="451">
        <f t="shared" si="7"/>
        <v>7.2386058981233251E-2</v>
      </c>
    </row>
    <row r="28" spans="1:14" x14ac:dyDescent="0.2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-7.4696545284780577E-2</v>
      </c>
      <c r="H28">
        <v>1098</v>
      </c>
      <c r="I28">
        <v>1015</v>
      </c>
      <c r="J28">
        <v>1068</v>
      </c>
      <c r="K28" s="451">
        <f t="shared" si="6"/>
        <v>-4.8192771084337352E-2</v>
      </c>
      <c r="L28" s="451">
        <f t="shared" si="7"/>
        <v>1.607717041800643E-2</v>
      </c>
    </row>
    <row r="29" spans="1:14" x14ac:dyDescent="0.2">
      <c r="A29" t="s">
        <v>10</v>
      </c>
      <c r="B29">
        <v>15949</v>
      </c>
      <c r="C29">
        <v>15992</v>
      </c>
      <c r="D29">
        <v>15791</v>
      </c>
      <c r="E29" s="451">
        <f t="shared" si="4"/>
        <v>-9.6327513546056592E-3</v>
      </c>
      <c r="F29" s="451">
        <f t="shared" si="5"/>
        <v>-7.840772014475271E-3</v>
      </c>
      <c r="H29">
        <v>12219</v>
      </c>
      <c r="I29">
        <v>12138</v>
      </c>
      <c r="J29">
        <v>12878</v>
      </c>
      <c r="K29" s="451">
        <f t="shared" si="6"/>
        <v>4.5281098957008395E-2</v>
      </c>
      <c r="L29" s="451">
        <f t="shared" si="7"/>
        <v>5.5213148433487416E-2</v>
      </c>
    </row>
    <row r="30" spans="1:14" x14ac:dyDescent="0.2">
      <c r="A30" t="s">
        <v>11</v>
      </c>
      <c r="B30">
        <v>2011</v>
      </c>
      <c r="C30">
        <v>2087</v>
      </c>
      <c r="D30">
        <v>2044</v>
      </c>
      <c r="E30" s="451">
        <f t="shared" si="4"/>
        <v>2.3311416616855946E-2</v>
      </c>
      <c r="F30" s="451">
        <f t="shared" si="5"/>
        <v>-3.7120359955005622E-2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4" x14ac:dyDescent="0.2">
      <c r="A31" t="s">
        <v>12</v>
      </c>
      <c r="B31">
        <v>4087</v>
      </c>
      <c r="C31">
        <v>4320</v>
      </c>
      <c r="D31">
        <v>4102</v>
      </c>
      <c r="E31" s="451">
        <f t="shared" si="4"/>
        <v>1.06951871657754E-2</v>
      </c>
      <c r="F31" s="451">
        <f t="shared" si="5"/>
        <v>-1.4814814814814815E-2</v>
      </c>
      <c r="H31">
        <v>3154</v>
      </c>
      <c r="I31">
        <v>3018</v>
      </c>
      <c r="J31">
        <v>3393</v>
      </c>
      <c r="K31" s="451">
        <f t="shared" si="6"/>
        <v>9.592920353982301E-2</v>
      </c>
      <c r="L31" s="451">
        <f t="shared" si="7"/>
        <v>0.10610932475884244</v>
      </c>
    </row>
    <row r="32" spans="1:14" x14ac:dyDescent="0.2">
      <c r="A32" t="s">
        <v>13</v>
      </c>
      <c r="B32">
        <v>2042</v>
      </c>
      <c r="C32">
        <v>2199</v>
      </c>
      <c r="D32">
        <v>2041</v>
      </c>
      <c r="E32" s="451">
        <f t="shared" si="4"/>
        <v>-6.0571428571428575E-2</v>
      </c>
      <c r="F32" s="451">
        <f t="shared" si="5"/>
        <v>-8.3100948131622984E-2</v>
      </c>
      <c r="H32">
        <v>1555</v>
      </c>
      <c r="I32">
        <v>1556</v>
      </c>
      <c r="J32">
        <v>1665</v>
      </c>
      <c r="K32" s="451">
        <f t="shared" si="6"/>
        <v>4.805013927576602E-2</v>
      </c>
      <c r="L32" s="451">
        <f t="shared" si="7"/>
        <v>4.0082930200414653E-2</v>
      </c>
    </row>
    <row r="33" spans="1:24" x14ac:dyDescent="0.2">
      <c r="A33" t="s">
        <v>14</v>
      </c>
      <c r="B33">
        <v>3329</v>
      </c>
      <c r="C33">
        <v>3249</v>
      </c>
      <c r="D33">
        <v>2985</v>
      </c>
      <c r="E33" s="451">
        <f t="shared" si="4"/>
        <v>-8.2037325038880254E-2</v>
      </c>
      <c r="F33" s="451">
        <f t="shared" si="5"/>
        <v>-3.5145075602778915E-2</v>
      </c>
      <c r="H33">
        <v>2180</v>
      </c>
      <c r="I33">
        <v>2221</v>
      </c>
      <c r="J33">
        <v>2422</v>
      </c>
      <c r="K33" s="451">
        <f t="shared" si="6"/>
        <v>8.9352594970572505E-2</v>
      </c>
      <c r="L33" s="451">
        <f t="shared" si="7"/>
        <v>7.7818951826363156E-2</v>
      </c>
    </row>
    <row r="34" spans="1:24" x14ac:dyDescent="0.2">
      <c r="A34" t="s">
        <v>15</v>
      </c>
      <c r="B34">
        <v>2952</v>
      </c>
      <c r="C34">
        <v>2973</v>
      </c>
      <c r="D34">
        <v>2906</v>
      </c>
      <c r="E34" s="451">
        <f t="shared" si="4"/>
        <v>-1.5990159901599015E-2</v>
      </c>
      <c r="F34" s="451">
        <f t="shared" si="5"/>
        <v>-2.7158492095662748E-2</v>
      </c>
      <c r="H34">
        <v>2263</v>
      </c>
      <c r="I34">
        <v>2243</v>
      </c>
      <c r="J34">
        <v>2462</v>
      </c>
      <c r="K34" s="451">
        <f t="shared" si="6"/>
        <v>5.7935735150925025E-2</v>
      </c>
      <c r="L34" s="451">
        <f t="shared" si="7"/>
        <v>5.6906614785992217E-2</v>
      </c>
    </row>
    <row r="35" spans="1:24" x14ac:dyDescent="0.2">
      <c r="A35" t="s">
        <v>16</v>
      </c>
      <c r="B35">
        <v>8429</v>
      </c>
      <c r="C35">
        <v>8480</v>
      </c>
      <c r="D35">
        <v>7986</v>
      </c>
      <c r="E35" s="451">
        <f t="shared" si="4"/>
        <v>-3.612346677449791E-2</v>
      </c>
      <c r="F35" s="451">
        <f t="shared" si="5"/>
        <v>-4.1677834360761189E-2</v>
      </c>
      <c r="H35">
        <v>6402</v>
      </c>
      <c r="I35">
        <v>6453</v>
      </c>
      <c r="J35">
        <v>6992</v>
      </c>
      <c r="K35" s="451">
        <f t="shared" si="6"/>
        <v>9.4227504244482174E-2</v>
      </c>
      <c r="L35" s="451">
        <f t="shared" si="7"/>
        <v>6.7937033968516983E-2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E9918-E92B-4798-B2D5-4FB034A018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2021-08-11T20:02:52Z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